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3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F:\"/>
    </mc:Choice>
  </mc:AlternateContent>
  <xr:revisionPtr revIDLastSave="0" documentId="13_ncr:1_{A4C52D5F-680A-484E-AEE4-6614290C1C93}" xr6:coauthVersionLast="36" xr6:coauthVersionMax="36" xr10:uidLastSave="{00000000-0000-0000-0000-000000000000}"/>
  <bookViews>
    <workbookView xWindow="-120" yWindow="-120" windowWidth="29040" windowHeight="15720" xr2:uid="{00000000-000D-0000-FFFF-FFFF00000000}"/>
  </bookViews>
  <sheets>
    <sheet name="①初期設定・調査書出力 シート" sheetId="6" r:id="rId1"/>
    <sheet name="②個人データ入力シート" sheetId="2" r:id="rId2"/>
  </sheets>
  <definedNames>
    <definedName name="_xlnm._FilterDatabase" localSheetId="1" hidden="1">②個人データ入力シート!$B$5:$BQ$53</definedName>
    <definedName name="_xlnm.Print_Area" localSheetId="0">'①初期設定・調査書出力 シート'!$M$2:$AS$63</definedName>
    <definedName name="_xlnm.Print_Area" localSheetId="1">②個人データ入力シート!$B$2:$BQ$53</definedName>
    <definedName name="_xlnm.Print_Titles" localSheetId="1">②個人データ入力シート!$2:$8</definedName>
  </definedNames>
  <calcPr calcId="191029"/>
</workbook>
</file>

<file path=xl/calcChain.xml><?xml version="1.0" encoding="utf-8"?>
<calcChain xmlns="http://schemas.openxmlformats.org/spreadsheetml/2006/main">
  <c r="Q56" i="6" l="1"/>
  <c r="R9" i="6" l="1"/>
  <c r="R6" i="6"/>
  <c r="R5" i="6"/>
  <c r="AJ7" i="6"/>
  <c r="AH7" i="6"/>
  <c r="AP3" i="6"/>
  <c r="AQ3" i="6"/>
  <c r="AL5" i="6"/>
  <c r="V53" i="6"/>
  <c r="V52" i="6"/>
  <c r="V51" i="6"/>
  <c r="V50" i="6"/>
  <c r="V49" i="6"/>
  <c r="V48" i="6"/>
  <c r="V47" i="6"/>
  <c r="V46" i="6"/>
  <c r="V45" i="6"/>
  <c r="AE43" i="6"/>
  <c r="AY8" i="2"/>
  <c r="AE40" i="6" s="1"/>
  <c r="AY9" i="2"/>
  <c r="AY10" i="2"/>
  <c r="Z47" i="6"/>
  <c r="Z43" i="6"/>
  <c r="AG34" i="6"/>
  <c r="AH26" i="6"/>
  <c r="AH19" i="6"/>
  <c r="AH12" i="6"/>
  <c r="X8" i="6"/>
  <c r="V8" i="6"/>
  <c r="T8" i="6"/>
  <c r="R8" i="6"/>
  <c r="X7" i="6"/>
  <c r="V7" i="6"/>
  <c r="T7" i="6"/>
  <c r="R7" i="6"/>
  <c r="X6" i="6"/>
  <c r="V6" i="6"/>
  <c r="T6" i="6"/>
  <c r="X5" i="6"/>
  <c r="V5" i="6"/>
  <c r="T5" i="6"/>
  <c r="AC39" i="6"/>
  <c r="AC38" i="6"/>
  <c r="AC37" i="6"/>
  <c r="AC36" i="6"/>
  <c r="AC35" i="6"/>
  <c r="AC34" i="6"/>
  <c r="AC33" i="6"/>
  <c r="AC32" i="6"/>
  <c r="AC31" i="6"/>
  <c r="AC30" i="6"/>
  <c r="AC29" i="6"/>
  <c r="AC28" i="6"/>
  <c r="AC27" i="6"/>
  <c r="AC26" i="6"/>
  <c r="AC25" i="6"/>
  <c r="AC24" i="6"/>
  <c r="AC23" i="6"/>
  <c r="AC22" i="6"/>
  <c r="AC21" i="6"/>
  <c r="AC20" i="6"/>
  <c r="AC19" i="6"/>
  <c r="AC18" i="6"/>
  <c r="AC17" i="6"/>
  <c r="AC16" i="6"/>
  <c r="AC15" i="6"/>
  <c r="AC14" i="6"/>
  <c r="AC13" i="6"/>
  <c r="AE37" i="6"/>
  <c r="AE34" i="6"/>
  <c r="AE31" i="6"/>
  <c r="AE28" i="6"/>
  <c r="AE25" i="6"/>
  <c r="AE22" i="6"/>
  <c r="AE19" i="6"/>
  <c r="AE16" i="6"/>
  <c r="AE13" i="6"/>
  <c r="S9" i="6"/>
  <c r="AN60" i="6"/>
  <c r="AK60" i="6"/>
  <c r="V60" i="6"/>
  <c r="Y58" i="6"/>
  <c r="V58" i="6"/>
  <c r="AH9" i="6"/>
  <c r="X9" i="6"/>
  <c r="V9" i="6"/>
  <c r="T9" i="6"/>
  <c r="AN7" i="6"/>
  <c r="AB6" i="6"/>
  <c r="AG5" i="6"/>
  <c r="F5" i="6"/>
  <c r="G303" i="2"/>
  <c r="G304" i="2" s="1"/>
  <c r="G305" i="2" s="1"/>
  <c r="G306" i="2" s="1"/>
  <c r="G307" i="2" s="1"/>
  <c r="G308" i="2" s="1"/>
  <c r="G309" i="2" s="1"/>
  <c r="G310" i="2" s="1"/>
  <c r="AY11" i="2"/>
  <c r="AY12" i="2"/>
  <c r="AY13" i="2"/>
  <c r="AY14" i="2"/>
  <c r="AY15" i="2"/>
  <c r="AY16" i="2"/>
  <c r="AY17" i="2"/>
  <c r="AY18" i="2"/>
  <c r="AY19" i="2"/>
  <c r="AY20" i="2"/>
  <c r="AY21" i="2"/>
  <c r="AY22" i="2"/>
  <c r="AY23" i="2"/>
  <c r="AY24" i="2"/>
  <c r="AY25" i="2"/>
  <c r="AY26" i="2"/>
  <c r="AY27" i="2"/>
  <c r="AY28" i="2"/>
  <c r="AY29" i="2"/>
  <c r="AY30" i="2"/>
  <c r="AY31" i="2"/>
  <c r="AY32" i="2"/>
  <c r="AY33" i="2"/>
  <c r="AY34" i="2"/>
  <c r="AY35" i="2"/>
  <c r="AY36" i="2"/>
  <c r="AY37" i="2"/>
  <c r="AY38" i="2"/>
  <c r="AY39" i="2"/>
  <c r="AY40" i="2"/>
  <c r="AY41" i="2"/>
  <c r="AY42" i="2"/>
  <c r="AY43" i="2"/>
  <c r="AY44" i="2"/>
  <c r="AY45" i="2"/>
  <c r="AY46" i="2"/>
  <c r="AY47" i="2"/>
  <c r="AY48" i="2"/>
  <c r="AY49" i="2"/>
  <c r="AY50" i="2"/>
  <c r="AY51" i="2"/>
  <c r="AY52" i="2"/>
  <c r="AY53" i="2"/>
  <c r="V44" i="6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佐賀学園高等学校</author>
  </authors>
  <commentList>
    <comment ref="BJ5" authorId="0" shapeId="0" xr:uid="{00000000-0006-0000-0100-000001000000}">
      <text>
        <r>
          <rPr>
            <sz val="12"/>
            <color indexed="81"/>
            <rFont val="ＭＳ Ｐゴシック"/>
            <family val="3"/>
            <charset val="128"/>
          </rPr>
          <t>記入事項がない場合は、「特記事項なし」と記入するか、印刷後斜線を引いてください。</t>
        </r>
      </text>
    </comment>
    <comment ref="BJ8" authorId="0" shapeId="0" xr:uid="{00000000-0006-0000-0100-000003000000}">
      <text>
        <r>
          <rPr>
            <sz val="14"/>
            <color indexed="81"/>
            <rFont val="ＭＳ Ｐゴシック"/>
            <family val="3"/>
            <charset val="128"/>
          </rPr>
          <t>７２文字分のスペースで入力できます。
”改行”は「Alt」キーと「Enter」キーを押してください。</t>
        </r>
      </text>
    </comment>
    <comment ref="BK8" authorId="0" shapeId="0" xr:uid="{00000000-0006-0000-0100-000004000000}">
      <text>
        <r>
          <rPr>
            <sz val="14"/>
            <color indexed="81"/>
            <rFont val="ＭＳ Ｐゴシック"/>
            <family val="3"/>
            <charset val="128"/>
          </rPr>
          <t>７２文字分のスペースで入力できます。
”改行”は「Alt」キーと「Enter」キーを押してください。</t>
        </r>
      </text>
    </comment>
    <comment ref="BL8" authorId="0" shapeId="0" xr:uid="{00000000-0006-0000-0100-000005000000}">
      <text>
        <r>
          <rPr>
            <sz val="14"/>
            <color indexed="81"/>
            <rFont val="ＭＳ Ｐゴシック"/>
            <family val="3"/>
            <charset val="128"/>
          </rPr>
          <t>７２文字分のスペースで入力できます。
”改行”は「Alt」キーと「Enter」キーを押してください。</t>
        </r>
      </text>
    </comment>
    <comment ref="BM8" authorId="0" shapeId="0" xr:uid="{00000000-0006-0000-0100-000006000000}">
      <text>
        <r>
          <rPr>
            <sz val="14"/>
            <color indexed="81"/>
            <rFont val="ＭＳ Ｐゴシック"/>
            <family val="3"/>
            <charset val="128"/>
          </rPr>
          <t>２７２文字分のスペースで入力できます。
”改行”は「Alt」キーと「Enter」キーを押してください。</t>
        </r>
      </text>
    </comment>
    <comment ref="BO8" authorId="0" shapeId="0" xr:uid="{00000000-0006-0000-0100-000007000000}">
      <text>
        <r>
          <rPr>
            <sz val="14"/>
            <color indexed="81"/>
            <rFont val="ＭＳ Ｐゴシック"/>
            <family val="3"/>
            <charset val="128"/>
          </rPr>
          <t>６４文字分のスペースで入力できます。
”改行”は「Alt」キーと「Enter」キーを押してください。</t>
        </r>
      </text>
    </comment>
    <comment ref="BP8" authorId="0" shapeId="0" xr:uid="{00000000-0006-0000-0100-000008000000}">
      <text>
        <r>
          <rPr>
            <sz val="14"/>
            <color indexed="81"/>
            <rFont val="ＭＳ Ｐゴシック"/>
            <family val="3"/>
            <charset val="128"/>
          </rPr>
          <t>２０８文字分のスペースで入力できます。
”改行”は「Alt」キーと「Enter」キーを押してください。</t>
        </r>
      </text>
    </comment>
  </commentList>
</comments>
</file>

<file path=xl/sharedStrings.xml><?xml version="1.0" encoding="utf-8"?>
<sst xmlns="http://schemas.openxmlformats.org/spreadsheetml/2006/main" count="839" uniqueCount="154">
  <si>
    <t>ふりがな</t>
    <phoneticPr fontId="2"/>
  </si>
  <si>
    <t>性別</t>
    <rPh sb="0" eb="2">
      <t>セイベツ</t>
    </rPh>
    <phoneticPr fontId="2"/>
  </si>
  <si>
    <t>生年月日</t>
    <rPh sb="0" eb="2">
      <t>セイネン</t>
    </rPh>
    <rPh sb="2" eb="4">
      <t>ガッピ</t>
    </rPh>
    <phoneticPr fontId="2"/>
  </si>
  <si>
    <t>年</t>
    <rPh sb="0" eb="1">
      <t>ネン</t>
    </rPh>
    <phoneticPr fontId="2"/>
  </si>
  <si>
    <t>月</t>
    <rPh sb="0" eb="1">
      <t>ツキ</t>
    </rPh>
    <phoneticPr fontId="2"/>
  </si>
  <si>
    <t>日</t>
    <rPh sb="0" eb="1">
      <t>ニチ</t>
    </rPh>
    <phoneticPr fontId="2"/>
  </si>
  <si>
    <t>生</t>
    <rPh sb="0" eb="1">
      <t>セイ</t>
    </rPh>
    <phoneticPr fontId="2"/>
  </si>
  <si>
    <t>卒業後の経歴</t>
    <rPh sb="0" eb="3">
      <t>ソツギョウゴ</t>
    </rPh>
    <rPh sb="4" eb="6">
      <t>ケイレキ</t>
    </rPh>
    <phoneticPr fontId="2"/>
  </si>
  <si>
    <t>特    記    事    項</t>
    <rPh sb="0" eb="1">
      <t>トク</t>
    </rPh>
    <rPh sb="5" eb="6">
      <t>キ</t>
    </rPh>
    <rPh sb="10" eb="11">
      <t>コト</t>
    </rPh>
    <rPh sb="15" eb="16">
      <t>コウ</t>
    </rPh>
    <phoneticPr fontId="2"/>
  </si>
  <si>
    <t>校長氏名</t>
    <rPh sb="0" eb="2">
      <t>コウチョウ</t>
    </rPh>
    <rPh sb="2" eb="4">
      <t>シメイ</t>
    </rPh>
    <phoneticPr fontId="2"/>
  </si>
  <si>
    <t>欠席日数</t>
    <rPh sb="0" eb="2">
      <t>ケッセキ</t>
    </rPh>
    <rPh sb="2" eb="4">
      <t>ニッスウ</t>
    </rPh>
    <phoneticPr fontId="1"/>
  </si>
  <si>
    <t>入　学　調　査　書　入　力　票　１</t>
    <rPh sb="0" eb="1">
      <t>イリ</t>
    </rPh>
    <rPh sb="2" eb="3">
      <t>ガク</t>
    </rPh>
    <rPh sb="4" eb="5">
      <t>チョウ</t>
    </rPh>
    <rPh sb="6" eb="7">
      <t>ジャ</t>
    </rPh>
    <rPh sb="8" eb="9">
      <t>ショ</t>
    </rPh>
    <rPh sb="10" eb="11">
      <t>イリ</t>
    </rPh>
    <rPh sb="12" eb="13">
      <t>チカラ</t>
    </rPh>
    <rPh sb="14" eb="15">
      <t>ヒョウ</t>
    </rPh>
    <phoneticPr fontId="2"/>
  </si>
  <si>
    <t>生年月日</t>
    <rPh sb="0" eb="2">
      <t>セイネン</t>
    </rPh>
    <rPh sb="2" eb="4">
      <t>ガッピ</t>
    </rPh>
    <phoneticPr fontId="1"/>
  </si>
  <si>
    <t>性別</t>
    <rPh sb="0" eb="2">
      <t>セイベツ</t>
    </rPh>
    <phoneticPr fontId="1"/>
  </si>
  <si>
    <t>卒業年度</t>
    <rPh sb="0" eb="2">
      <t>そつぎょう</t>
    </rPh>
    <rPh sb="2" eb="4">
      <t>ねんど</t>
    </rPh>
    <phoneticPr fontId="2" type="Hiragana"/>
  </si>
  <si>
    <t>卒業後の経歴</t>
    <rPh sb="0" eb="3">
      <t>そつぎょうご</t>
    </rPh>
    <rPh sb="4" eb="6">
      <t>けいれき</t>
    </rPh>
    <phoneticPr fontId="2" type="Hiragana"/>
  </si>
  <si>
    <t>基本的な生活習慣</t>
    <rPh sb="0" eb="3">
      <t>キホンテキ</t>
    </rPh>
    <rPh sb="4" eb="6">
      <t>セイカツ</t>
    </rPh>
    <rPh sb="6" eb="8">
      <t>シュウカン</t>
    </rPh>
    <phoneticPr fontId="1"/>
  </si>
  <si>
    <t>健康・体力の向上</t>
    <rPh sb="0" eb="2">
      <t>ケンコウ</t>
    </rPh>
    <rPh sb="3" eb="5">
      <t>タイリョク</t>
    </rPh>
    <rPh sb="6" eb="8">
      <t>コウジョウ</t>
    </rPh>
    <phoneticPr fontId="1"/>
  </si>
  <si>
    <t>自主・自律</t>
    <rPh sb="0" eb="2">
      <t>ジシュ</t>
    </rPh>
    <rPh sb="3" eb="5">
      <t>ジリツ</t>
    </rPh>
    <phoneticPr fontId="1"/>
  </si>
  <si>
    <t>責任感</t>
    <rPh sb="0" eb="3">
      <t>セキニンカン</t>
    </rPh>
    <phoneticPr fontId="1"/>
  </si>
  <si>
    <t>創意工夫</t>
    <rPh sb="0" eb="4">
      <t>ソウイクフウ</t>
    </rPh>
    <phoneticPr fontId="1"/>
  </si>
  <si>
    <t>思いやり・協力</t>
    <rPh sb="0" eb="1">
      <t>オモ</t>
    </rPh>
    <rPh sb="5" eb="7">
      <t>キョウリョク</t>
    </rPh>
    <phoneticPr fontId="1"/>
  </si>
  <si>
    <t>生命尊重･自然愛護</t>
    <rPh sb="0" eb="2">
      <t>セイメイ</t>
    </rPh>
    <rPh sb="2" eb="4">
      <t>ソンチョウ</t>
    </rPh>
    <rPh sb="5" eb="7">
      <t>シゼン</t>
    </rPh>
    <rPh sb="7" eb="9">
      <t>アイゴ</t>
    </rPh>
    <phoneticPr fontId="1"/>
  </si>
  <si>
    <t>勤労・奉仕</t>
    <rPh sb="0" eb="2">
      <t>キンロウ</t>
    </rPh>
    <rPh sb="3" eb="5">
      <t>ホウシ</t>
    </rPh>
    <phoneticPr fontId="1"/>
  </si>
  <si>
    <t>公正・公平</t>
    <rPh sb="0" eb="2">
      <t>コウセイ</t>
    </rPh>
    <rPh sb="3" eb="5">
      <t>コウヘイ</t>
    </rPh>
    <phoneticPr fontId="1"/>
  </si>
  <si>
    <t>公共心・公徳心</t>
    <rPh sb="0" eb="3">
      <t>コウキョウシン</t>
    </rPh>
    <rPh sb="4" eb="7">
      <t>コウトクシン</t>
    </rPh>
    <phoneticPr fontId="1"/>
  </si>
  <si>
    <t>年号</t>
    <rPh sb="0" eb="2">
      <t>ねんごう</t>
    </rPh>
    <phoneticPr fontId="2" type="Hiragana" alignment="distributed"/>
  </si>
  <si>
    <t>月</t>
  </si>
  <si>
    <t>日</t>
  </si>
  <si>
    <t>年</t>
    <rPh sb="0" eb="1">
      <t>ねん</t>
    </rPh>
    <phoneticPr fontId="2" type="Hiragana" alignment="distributed"/>
  </si>
  <si>
    <t>見込み・卒業</t>
    <rPh sb="0" eb="2">
      <t>ミコ</t>
    </rPh>
    <rPh sb="4" eb="6">
      <t>ソツギョウ</t>
    </rPh>
    <phoneticPr fontId="2"/>
  </si>
  <si>
    <t>男</t>
    <rPh sb="0" eb="1">
      <t>オトコ</t>
    </rPh>
    <phoneticPr fontId="1"/>
  </si>
  <si>
    <t>卒業見込み</t>
  </si>
  <si>
    <t>・</t>
  </si>
  <si>
    <t>○</t>
  </si>
  <si>
    <t>月、評定</t>
    <rPh sb="0" eb="1">
      <t>つき</t>
    </rPh>
    <rPh sb="2" eb="4">
      <t>ひょうてい</t>
    </rPh>
    <phoneticPr fontId="2" type="Hiragana" alignment="distributed"/>
  </si>
  <si>
    <t>日</t>
    <rPh sb="0" eb="1">
      <t>にち</t>
    </rPh>
    <phoneticPr fontId="2" type="Hiragana" alignment="distributed"/>
  </si>
  <si>
    <t>性別</t>
    <rPh sb="0" eb="2">
      <t>せいべつ</t>
    </rPh>
    <phoneticPr fontId="2" type="Hiragana" alignment="distributed"/>
  </si>
  <si>
    <t>男</t>
    <rPh sb="0" eb="1">
      <t>おとこ</t>
    </rPh>
    <phoneticPr fontId="2" type="Hiragana" alignment="distributed"/>
  </si>
  <si>
    <t>卒業</t>
    <rPh sb="0" eb="2">
      <t>そつぎょう</t>
    </rPh>
    <phoneticPr fontId="2" type="Hiragana" alignment="distributed"/>
  </si>
  <si>
    <t>○</t>
    <phoneticPr fontId="2" type="Hiragana" alignment="distributed"/>
  </si>
  <si>
    <t>女</t>
    <rPh sb="0" eb="1">
      <t>おんな</t>
    </rPh>
    <phoneticPr fontId="2" type="Hiragana" alignment="distributed"/>
  </si>
  <si>
    <t>卒業見込み</t>
    <rPh sb="0" eb="2">
      <t>そつぎょう</t>
    </rPh>
    <rPh sb="2" eb="4">
      <t>みこ</t>
    </rPh>
    <phoneticPr fontId="2" type="Hiragana" alignment="distributed"/>
  </si>
  <si>
    <t>・</t>
    <phoneticPr fontId="2" type="Hiragana" alignment="distributed"/>
  </si>
  <si>
    <t>年度</t>
    <rPh sb="0" eb="2">
      <t>ネンド</t>
    </rPh>
    <phoneticPr fontId="1"/>
  </si>
  <si>
    <t>年度</t>
    <phoneticPr fontId="2"/>
  </si>
  <si>
    <t>受験番号</t>
    <rPh sb="0" eb="2">
      <t>ジュケン</t>
    </rPh>
    <rPh sb="2" eb="4">
      <t>バンゴウ</t>
    </rPh>
    <phoneticPr fontId="1"/>
  </si>
  <si>
    <t>平　成</t>
  </si>
  <si>
    <t>平　成</t>
    <rPh sb="0" eb="1">
      <t>ひら</t>
    </rPh>
    <rPh sb="2" eb="3">
      <t>しげる</t>
    </rPh>
    <phoneticPr fontId="2" type="Hiragana" alignment="distributed"/>
  </si>
  <si>
    <t>保健委員として，健康観察日誌の記入，提出を責任もって行うことができた。</t>
  </si>
  <si>
    <t>厚生委員長として，校内の環境美化活動を頑張った。</t>
  </si>
  <si>
    <t>修学旅行では，自主研修グループのリーダーとして，グループの意見をまとめながら目的の達成に努力した。</t>
  </si>
  <si>
    <t>総　計</t>
    <rPh sb="0" eb="1">
      <t>フサ</t>
    </rPh>
    <rPh sb="2" eb="3">
      <t>ケイ</t>
    </rPh>
    <phoneticPr fontId="1"/>
  </si>
  <si>
    <t>卒業見込み</t>
    <phoneticPr fontId="1"/>
  </si>
  <si>
    <t>号</t>
    <rPh sb="0" eb="1">
      <t>ゴウ</t>
    </rPh>
    <phoneticPr fontId="1"/>
  </si>
  <si>
    <t>学　級　活　動</t>
    <rPh sb="0" eb="1">
      <t>ガク</t>
    </rPh>
    <rPh sb="2" eb="3">
      <t>キュウ</t>
    </rPh>
    <rPh sb="4" eb="5">
      <t>カツ</t>
    </rPh>
    <rPh sb="6" eb="7">
      <t>ドウ</t>
    </rPh>
    <phoneticPr fontId="1"/>
  </si>
  <si>
    <t>学　校　行　事</t>
    <rPh sb="0" eb="1">
      <t>ガク</t>
    </rPh>
    <rPh sb="2" eb="3">
      <t>コウ</t>
    </rPh>
    <rPh sb="4" eb="5">
      <t>ギョウ</t>
    </rPh>
    <rPh sb="6" eb="7">
      <t>コト</t>
    </rPh>
    <phoneticPr fontId="1"/>
  </si>
  <si>
    <t>特　記　事　項</t>
    <rPh sb="0" eb="1">
      <t>トク</t>
    </rPh>
    <rPh sb="2" eb="3">
      <t>キ</t>
    </rPh>
    <rPh sb="4" eb="5">
      <t>コト</t>
    </rPh>
    <rPh sb="6" eb="7">
      <t>コウ</t>
    </rPh>
    <phoneticPr fontId="1"/>
  </si>
  <si>
    <t>行　動　の　記　録</t>
    <rPh sb="0" eb="1">
      <t>ギョウ</t>
    </rPh>
    <rPh sb="2" eb="3">
      <t>ドウ</t>
    </rPh>
    <rPh sb="6" eb="7">
      <t>キ</t>
    </rPh>
    <rPh sb="8" eb="9">
      <t>リョク</t>
    </rPh>
    <phoneticPr fontId="1"/>
  </si>
  <si>
    <t>氏　　名</t>
    <rPh sb="0" eb="1">
      <t>シ</t>
    </rPh>
    <rPh sb="3" eb="4">
      <t>メイ</t>
    </rPh>
    <phoneticPr fontId="1"/>
  </si>
  <si>
    <t>佐賀　太郎</t>
    <rPh sb="0" eb="2">
      <t>さが</t>
    </rPh>
    <rPh sb="3" eb="5">
      <t>たろう</t>
    </rPh>
    <phoneticPr fontId="2" type="Hiragana" alignment="distributed"/>
  </si>
  <si>
    <t>さが　たろう</t>
    <phoneticPr fontId="2" type="Hiragana" alignment="distributed"/>
  </si>
  <si>
    <t>教諭</t>
    <rPh sb="0" eb="2">
      <t>キョウユ</t>
    </rPh>
    <phoneticPr fontId="1"/>
  </si>
  <si>
    <t>特　　別　　活　　動　　の　　記　　録</t>
    <rPh sb="0" eb="1">
      <t>トク</t>
    </rPh>
    <rPh sb="3" eb="4">
      <t>ベツ</t>
    </rPh>
    <rPh sb="6" eb="7">
      <t>カツ</t>
    </rPh>
    <rPh sb="9" eb="10">
      <t>ドウ</t>
    </rPh>
    <rPh sb="15" eb="16">
      <t>キ</t>
    </rPh>
    <rPh sb="18" eb="19">
      <t>ロク</t>
    </rPh>
    <phoneticPr fontId="1"/>
  </si>
  <si>
    <t>番号</t>
    <rPh sb="0" eb="2">
      <t>バンゴウ</t>
    </rPh>
    <phoneticPr fontId="1"/>
  </si>
  <si>
    <t>外国語〔英語〕</t>
    <rPh sb="0" eb="3">
      <t>ガイコクゴ</t>
    </rPh>
    <rPh sb="4" eb="6">
      <t>エイゴ</t>
    </rPh>
    <phoneticPr fontId="1"/>
  </si>
  <si>
    <t>国　　　　語</t>
    <rPh sb="0" eb="1">
      <t>クニ</t>
    </rPh>
    <rPh sb="5" eb="6">
      <t>ゴ</t>
    </rPh>
    <phoneticPr fontId="1"/>
  </si>
  <si>
    <t>社 　　　会</t>
    <rPh sb="0" eb="1">
      <t>シャ</t>
    </rPh>
    <rPh sb="5" eb="6">
      <t>カイ</t>
    </rPh>
    <phoneticPr fontId="1"/>
  </si>
  <si>
    <t>数　 　　学</t>
    <rPh sb="0" eb="1">
      <t>カズ</t>
    </rPh>
    <rPh sb="5" eb="6">
      <t>ガク</t>
    </rPh>
    <phoneticPr fontId="1"/>
  </si>
  <si>
    <t>理　 　　科</t>
    <rPh sb="0" eb="1">
      <t>リ</t>
    </rPh>
    <rPh sb="5" eb="6">
      <t>カ</t>
    </rPh>
    <phoneticPr fontId="1"/>
  </si>
  <si>
    <t>音　 　　楽</t>
    <rPh sb="0" eb="1">
      <t>オト</t>
    </rPh>
    <rPh sb="5" eb="6">
      <t>ラク</t>
    </rPh>
    <phoneticPr fontId="1"/>
  </si>
  <si>
    <t>美　　　 術</t>
    <rPh sb="0" eb="1">
      <t>ビ</t>
    </rPh>
    <rPh sb="5" eb="6">
      <t>ジュツ</t>
    </rPh>
    <phoneticPr fontId="1"/>
  </si>
  <si>
    <t>技 術・家 庭</t>
    <rPh sb="0" eb="1">
      <t>ワザ</t>
    </rPh>
    <rPh sb="2" eb="3">
      <t>ジュツ</t>
    </rPh>
    <rPh sb="4" eb="5">
      <t>イエ</t>
    </rPh>
    <rPh sb="6" eb="7">
      <t>ニワ</t>
    </rPh>
    <phoneticPr fontId="1"/>
  </si>
  <si>
    <t>空欄</t>
    <rPh sb="0" eb="2">
      <t>クウラン</t>
    </rPh>
    <phoneticPr fontId="1"/>
  </si>
  <si>
    <t>設置者</t>
    <rPh sb="0" eb="2">
      <t>セッチ</t>
    </rPh>
    <rPh sb="2" eb="3">
      <t>シャ</t>
    </rPh>
    <phoneticPr fontId="1"/>
  </si>
  <si>
    <t>保 健 体 育</t>
    <rPh sb="0" eb="1">
      <t>タモツ</t>
    </rPh>
    <rPh sb="2" eb="3">
      <t>ケン</t>
    </rPh>
    <rPh sb="4" eb="5">
      <t>カラダ</t>
    </rPh>
    <rPh sb="6" eb="7">
      <t>イク</t>
    </rPh>
    <phoneticPr fontId="1"/>
  </si>
  <si>
    <t>職・氏  名</t>
    <rPh sb="0" eb="1">
      <t>ショク</t>
    </rPh>
    <rPh sb="2" eb="3">
      <t>シ</t>
    </rPh>
    <rPh sb="5" eb="6">
      <t>メイ</t>
    </rPh>
    <phoneticPr fontId="2"/>
  </si>
  <si>
    <t>学　習　の　記　録</t>
    <rPh sb="0" eb="1">
      <t>ガク</t>
    </rPh>
    <rPh sb="2" eb="3">
      <t>ナラ</t>
    </rPh>
    <rPh sb="6" eb="7">
      <t>キ</t>
    </rPh>
    <rPh sb="8" eb="9">
      <t>リョク</t>
    </rPh>
    <phoneticPr fontId="1"/>
  </si>
  <si>
    <t>印刷失敗ですＶ（＾O＾）Ｖ
”調査書出力”で印刷してください</t>
    <rPh sb="0" eb="2">
      <t>インサツ</t>
    </rPh>
    <rPh sb="2" eb="4">
      <t>シッパイ</t>
    </rPh>
    <rPh sb="15" eb="18">
      <t>チョウサショ</t>
    </rPh>
    <rPh sb="18" eb="20">
      <t>シュツリョク</t>
    </rPh>
    <rPh sb="22" eb="24">
      <t>インサツ</t>
    </rPh>
    <phoneticPr fontId="1"/>
  </si>
  <si>
    <t>佐賀中学校</t>
    <rPh sb="0" eb="2">
      <t>サガ</t>
    </rPh>
    <rPh sb="2" eb="5">
      <t>チュウガッコウ</t>
    </rPh>
    <phoneticPr fontId="1"/>
  </si>
  <si>
    <t>鍋島　次郎</t>
    <rPh sb="0" eb="2">
      <t>ナベシマ</t>
    </rPh>
    <rPh sb="3" eb="5">
      <t>ジロウ</t>
    </rPh>
    <phoneticPr fontId="1"/>
  </si>
  <si>
    <t>佐賀県私立高等学校統一調査書用紙</t>
    <rPh sb="0" eb="3">
      <t>サガケン</t>
    </rPh>
    <rPh sb="3" eb="5">
      <t>シリツ</t>
    </rPh>
    <rPh sb="5" eb="7">
      <t>コウトウ</t>
    </rPh>
    <rPh sb="7" eb="9">
      <t>ガッコウ</t>
    </rPh>
    <rPh sb="9" eb="11">
      <t>トウイツ</t>
    </rPh>
    <rPh sb="11" eb="14">
      <t>チョウサショ</t>
    </rPh>
    <rPh sb="14" eb="16">
      <t>ヨウシ</t>
    </rPh>
    <phoneticPr fontId="22"/>
  </si>
  <si>
    <t>骨折部が完治していないので，体育時などに配慮を要する。</t>
    <rPh sb="0" eb="2">
      <t>コッセツ</t>
    </rPh>
    <rPh sb="2" eb="3">
      <t>ブ</t>
    </rPh>
    <rPh sb="4" eb="6">
      <t>カンチ</t>
    </rPh>
    <rPh sb="14" eb="16">
      <t>タイイク</t>
    </rPh>
    <rPh sb="16" eb="17">
      <t>ジ</t>
    </rPh>
    <rPh sb="20" eb="22">
      <t>ハイリョ</t>
    </rPh>
    <rPh sb="23" eb="24">
      <t>ヨウ</t>
    </rPh>
    <phoneticPr fontId="1"/>
  </si>
  <si>
    <t>山田　桜子</t>
    <rPh sb="0" eb="2">
      <t>ヤマダ</t>
    </rPh>
    <rPh sb="3" eb="5">
      <t>サクラコ</t>
    </rPh>
    <phoneticPr fontId="1"/>
  </si>
  <si>
    <t>佐賀市立</t>
    <rPh sb="0" eb="2">
      <t>サガ</t>
    </rPh>
    <rPh sb="2" eb="4">
      <t>シリツ</t>
    </rPh>
    <phoneticPr fontId="1"/>
  </si>
  <si>
    <t>※　取得した個人情報は，選抜業務の目的以外には使用しません。</t>
    <phoneticPr fontId="1"/>
  </si>
  <si>
    <t xml:space="preserve"> 骨折による入院（１０日）</t>
    <rPh sb="1" eb="3">
      <t>コッセツ</t>
    </rPh>
    <rPh sb="6" eb="8">
      <t>ニュウイン</t>
    </rPh>
    <rPh sb="11" eb="12">
      <t>ニチ</t>
    </rPh>
    <phoneticPr fontId="1"/>
  </si>
  <si>
    <t>例</t>
    <rPh sb="0" eb="1">
      <t>レイ</t>
    </rPh>
    <phoneticPr fontId="1"/>
  </si>
  <si>
    <t>年　号</t>
    <rPh sb="0" eb="1">
      <t>ねん</t>
    </rPh>
    <rPh sb="2" eb="3">
      <t>ごう</t>
    </rPh>
    <phoneticPr fontId="2" type="Hiragana" alignment="distributed"/>
  </si>
  <si>
    <t>生 徒 会 活 動</t>
    <rPh sb="0" eb="1">
      <t>ショウ</t>
    </rPh>
    <rPh sb="2" eb="3">
      <t>タダ</t>
    </rPh>
    <rPh sb="4" eb="5">
      <t>カイ</t>
    </rPh>
    <rPh sb="6" eb="7">
      <t>カツ</t>
    </rPh>
    <rPh sb="8" eb="9">
      <t>ドウ</t>
    </rPh>
    <phoneticPr fontId="1"/>
  </si>
  <si>
    <t>ふりがな</t>
    <phoneticPr fontId="1"/>
  </si>
  <si>
    <t>明るい性格で，クラスの中心的存在として周囲から親しまれ，音楽の授業では，その大きな声でクラスを盛り上げた。
サッカー部に所属し，３年間練習に励み試合ではフォワードとして活躍した。</t>
    <rPh sb="58" eb="59">
      <t>ブ</t>
    </rPh>
    <rPh sb="60" eb="62">
      <t>ショゾク</t>
    </rPh>
    <rPh sb="65" eb="67">
      <t>ネンカン</t>
    </rPh>
    <rPh sb="67" eb="69">
      <t>レンシュウ</t>
    </rPh>
    <rPh sb="70" eb="71">
      <t>ハゲ</t>
    </rPh>
    <rPh sb="72" eb="74">
      <t>シアイ</t>
    </rPh>
    <rPh sb="84" eb="86">
      <t>カツヤク</t>
    </rPh>
    <phoneticPr fontId="1"/>
  </si>
  <si>
    <t>・</t>
    <phoneticPr fontId="1"/>
  </si>
  <si>
    <t>３年次の出欠の記録</t>
    <rPh sb="1" eb="3">
      <t>ネンジ</t>
    </rPh>
    <rPh sb="4" eb="6">
      <t>シュッケツ</t>
    </rPh>
    <rPh sb="7" eb="9">
      <t>キロク</t>
    </rPh>
    <phoneticPr fontId="1"/>
  </si>
  <si>
    <t>年</t>
    <phoneticPr fontId="2" type="Hiragana" alignment="distributed"/>
  </si>
  <si>
    <t>令　和</t>
    <rPh sb="0" eb="1">
      <t>れい</t>
    </rPh>
    <rPh sb="2" eb="3">
      <t>わ</t>
    </rPh>
    <phoneticPr fontId="2" type="Hiragana" alignment="distributed"/>
  </si>
  <si>
    <t>元</t>
    <rPh sb="0" eb="1">
      <t>ガン</t>
    </rPh>
    <phoneticPr fontId="1"/>
  </si>
  <si>
    <t>入学志願者調査書</t>
    <rPh sb="0" eb="1">
      <t>イリ</t>
    </rPh>
    <rPh sb="1" eb="2">
      <t>ガク</t>
    </rPh>
    <rPh sb="2" eb="3">
      <t>ココロザシ</t>
    </rPh>
    <rPh sb="3" eb="4">
      <t>ネガイ</t>
    </rPh>
    <rPh sb="4" eb="5">
      <t>シャ</t>
    </rPh>
    <rPh sb="5" eb="6">
      <t>チョウ</t>
    </rPh>
    <rPh sb="6" eb="7">
      <t>サ</t>
    </rPh>
    <rPh sb="7" eb="8">
      <t>ショ</t>
    </rPh>
    <phoneticPr fontId="2"/>
  </si>
  <si>
    <t>志願者
氏　名</t>
    <rPh sb="0" eb="3">
      <t>シガンシャ</t>
    </rPh>
    <rPh sb="4" eb="5">
      <t>シ</t>
    </rPh>
    <rPh sb="6" eb="7">
      <t>メイ</t>
    </rPh>
    <phoneticPr fontId="2"/>
  </si>
  <si>
    <t>３年次の学習の記録</t>
    <rPh sb="1" eb="3">
      <t>ネンジ</t>
    </rPh>
    <rPh sb="4" eb="6">
      <t>ガクシュウ</t>
    </rPh>
    <rPh sb="7" eb="9">
      <t>キロク</t>
    </rPh>
    <phoneticPr fontId="1"/>
  </si>
  <si>
    <t>観　　点</t>
    <rPh sb="0" eb="1">
      <t>カン</t>
    </rPh>
    <rPh sb="3" eb="4">
      <t>テン</t>
    </rPh>
    <phoneticPr fontId="1"/>
  </si>
  <si>
    <t>評定</t>
    <rPh sb="0" eb="2">
      <t>ヒョウテイ</t>
    </rPh>
    <phoneticPr fontId="1"/>
  </si>
  <si>
    <t>特　別　活　動　の　記　録</t>
    <rPh sb="0" eb="1">
      <t>トク</t>
    </rPh>
    <rPh sb="2" eb="3">
      <t>ベツ</t>
    </rPh>
    <rPh sb="4" eb="5">
      <t>カツ</t>
    </rPh>
    <rPh sb="6" eb="7">
      <t>ドウ</t>
    </rPh>
    <rPh sb="10" eb="11">
      <t>キ</t>
    </rPh>
    <rPh sb="12" eb="13">
      <t>ロク</t>
    </rPh>
    <phoneticPr fontId="2"/>
  </si>
  <si>
    <t>評　定</t>
    <rPh sb="0" eb="1">
      <t>ヒョウ</t>
    </rPh>
    <rPh sb="2" eb="3">
      <t>サダム</t>
    </rPh>
    <phoneticPr fontId="1"/>
  </si>
  <si>
    <t>A B C</t>
    <phoneticPr fontId="1"/>
  </si>
  <si>
    <t>教　科</t>
    <rPh sb="0" eb="1">
      <t>キョウ</t>
    </rPh>
    <rPh sb="2" eb="3">
      <t>カ</t>
    </rPh>
    <phoneticPr fontId="1"/>
  </si>
  <si>
    <t>学 級 活 動</t>
    <rPh sb="0" eb="1">
      <t>ガク</t>
    </rPh>
    <rPh sb="2" eb="3">
      <t>キュウ</t>
    </rPh>
    <rPh sb="4" eb="5">
      <t>カツ</t>
    </rPh>
    <rPh sb="6" eb="7">
      <t>ドウ</t>
    </rPh>
    <phoneticPr fontId="1"/>
  </si>
  <si>
    <t>生 徒 会 活 動</t>
    <rPh sb="0" eb="1">
      <t>セイ</t>
    </rPh>
    <rPh sb="2" eb="3">
      <t>ト</t>
    </rPh>
    <rPh sb="4" eb="5">
      <t>カイ</t>
    </rPh>
    <rPh sb="6" eb="7">
      <t>カツ</t>
    </rPh>
    <rPh sb="8" eb="9">
      <t>ドウ</t>
    </rPh>
    <phoneticPr fontId="1"/>
  </si>
  <si>
    <t>学 校 行 事</t>
    <rPh sb="0" eb="1">
      <t>ガク</t>
    </rPh>
    <rPh sb="2" eb="3">
      <t>コウ</t>
    </rPh>
    <rPh sb="4" eb="5">
      <t>ギョウ</t>
    </rPh>
    <rPh sb="6" eb="7">
      <t>コト</t>
    </rPh>
    <phoneticPr fontId="1"/>
  </si>
  <si>
    <t>国語</t>
    <rPh sb="0" eb="2">
      <t>コクゴ</t>
    </rPh>
    <phoneticPr fontId="1"/>
  </si>
  <si>
    <t>社会</t>
    <rPh sb="0" eb="2">
      <t>シャカイ</t>
    </rPh>
    <phoneticPr fontId="1"/>
  </si>
  <si>
    <t>数学</t>
    <rPh sb="0" eb="2">
      <t>スウガク</t>
    </rPh>
    <phoneticPr fontId="1"/>
  </si>
  <si>
    <t>音楽</t>
    <rPh sb="0" eb="2">
      <t>オンガク</t>
    </rPh>
    <phoneticPr fontId="1"/>
  </si>
  <si>
    <t>美術</t>
    <rPh sb="0" eb="2">
      <t>ビジュツ</t>
    </rPh>
    <phoneticPr fontId="1"/>
  </si>
  <si>
    <t>保健
体育</t>
    <rPh sb="0" eb="2">
      <t>ホケン</t>
    </rPh>
    <rPh sb="3" eb="5">
      <t>タイイク</t>
    </rPh>
    <phoneticPr fontId="1"/>
  </si>
  <si>
    <t>技術
家庭科</t>
    <rPh sb="0" eb="2">
      <t>ギジュツ</t>
    </rPh>
    <rPh sb="3" eb="5">
      <t>カテイ</t>
    </rPh>
    <rPh sb="5" eb="6">
      <t>カ</t>
    </rPh>
    <phoneticPr fontId="1"/>
  </si>
  <si>
    <t>理科</t>
    <rPh sb="0" eb="2">
      <t>リカ</t>
    </rPh>
    <phoneticPr fontId="1"/>
  </si>
  <si>
    <t>評定の総計</t>
    <rPh sb="0" eb="2">
      <t>ヒョウテイ</t>
    </rPh>
    <rPh sb="3" eb="5">
      <t>ソウケイ</t>
    </rPh>
    <phoneticPr fontId="1"/>
  </si>
  <si>
    <t>行動の記録</t>
    <rPh sb="0" eb="2">
      <t>コウドウ</t>
    </rPh>
    <rPh sb="3" eb="5">
      <t>キロク</t>
    </rPh>
    <phoneticPr fontId="1"/>
  </si>
  <si>
    <t>　項　　目</t>
    <rPh sb="1" eb="2">
      <t>コウ</t>
    </rPh>
    <rPh sb="4" eb="5">
      <t>メ</t>
    </rPh>
    <phoneticPr fontId="1"/>
  </si>
  <si>
    <t>基本的な生活習慣</t>
    <rPh sb="0" eb="3">
      <t>キホンテキ</t>
    </rPh>
    <rPh sb="4" eb="8">
      <t>セイカツシュウカン</t>
    </rPh>
    <phoneticPr fontId="1"/>
  </si>
  <si>
    <t>生命尊重・自然愛護</t>
    <rPh sb="0" eb="4">
      <t>セイメイソンチョウ</t>
    </rPh>
    <rPh sb="5" eb="9">
      <t>シゼンアイゴ</t>
    </rPh>
    <phoneticPr fontId="1"/>
  </si>
  <si>
    <t>状況</t>
    <rPh sb="0" eb="2">
      <t>ジョウキョウ</t>
    </rPh>
    <phoneticPr fontId="1"/>
  </si>
  <si>
    <t>出欠の記録
三年次の</t>
    <rPh sb="0" eb="2">
      <t>シュッケツ</t>
    </rPh>
    <rPh sb="3" eb="5">
      <t>キロク</t>
    </rPh>
    <rPh sb="6" eb="9">
      <t>サンネンジ</t>
    </rPh>
    <phoneticPr fontId="1"/>
  </si>
  <si>
    <t>健康上の留意点</t>
    <rPh sb="0" eb="3">
      <t>ケンコウジョウ</t>
    </rPh>
    <rPh sb="4" eb="7">
      <t>リュウイテン</t>
    </rPh>
    <phoneticPr fontId="1"/>
  </si>
  <si>
    <t>欠席日数</t>
    <rPh sb="0" eb="4">
      <t>ケッセキニッスウ</t>
    </rPh>
    <phoneticPr fontId="1"/>
  </si>
  <si>
    <t>欠席の主な理由（10日以上のもの）</t>
    <rPh sb="0" eb="2">
      <t>ケッセキ</t>
    </rPh>
    <rPh sb="3" eb="4">
      <t>オモ</t>
    </rPh>
    <rPh sb="5" eb="7">
      <t>リユウ</t>
    </rPh>
    <rPh sb="10" eb="11">
      <t>ニチ</t>
    </rPh>
    <rPh sb="11" eb="13">
      <t>イジョウ</t>
    </rPh>
    <phoneticPr fontId="1"/>
  </si>
  <si>
    <t>日</t>
    <rPh sb="0" eb="1">
      <t>ニチ</t>
    </rPh>
    <phoneticPr fontId="1"/>
  </si>
  <si>
    <t>知識・技能</t>
    <rPh sb="0" eb="2">
      <t>チシキ</t>
    </rPh>
    <rPh sb="3" eb="5">
      <t>ギノウ</t>
    </rPh>
    <phoneticPr fontId="1"/>
  </si>
  <si>
    <t>思考・判断・表現</t>
    <rPh sb="0" eb="2">
      <t>シコウ</t>
    </rPh>
    <rPh sb="3" eb="5">
      <t>ハンダン</t>
    </rPh>
    <rPh sb="6" eb="8">
      <t>ヒョウゲン</t>
    </rPh>
    <phoneticPr fontId="1"/>
  </si>
  <si>
    <t>主体的に学習に取り組む態度</t>
    <rPh sb="0" eb="3">
      <t>シュタイテキ</t>
    </rPh>
    <rPh sb="4" eb="6">
      <t>ガクシュウ</t>
    </rPh>
    <rPh sb="7" eb="8">
      <t>ト</t>
    </rPh>
    <rPh sb="9" eb="10">
      <t>ク</t>
    </rPh>
    <rPh sb="11" eb="13">
      <t>タイド</t>
    </rPh>
    <phoneticPr fontId="1"/>
  </si>
  <si>
    <t>令和</t>
    <rPh sb="0" eb="2">
      <t>レイワ</t>
    </rPh>
    <phoneticPr fontId="1"/>
  </si>
  <si>
    <t>知・技</t>
    <rPh sb="0" eb="1">
      <t>チ</t>
    </rPh>
    <rPh sb="2" eb="3">
      <t>ワザ</t>
    </rPh>
    <phoneticPr fontId="1"/>
  </si>
  <si>
    <t>思・判・表</t>
    <rPh sb="0" eb="1">
      <t>シ</t>
    </rPh>
    <rPh sb="2" eb="3">
      <t>バン</t>
    </rPh>
    <rPh sb="4" eb="5">
      <t>ヒョウ</t>
    </rPh>
    <phoneticPr fontId="1"/>
  </si>
  <si>
    <t>主体的学習</t>
    <rPh sb="0" eb="3">
      <t>シュタイテキ</t>
    </rPh>
    <rPh sb="3" eb="5">
      <t>ガクシュウ</t>
    </rPh>
    <phoneticPr fontId="1"/>
  </si>
  <si>
    <t>A</t>
  </si>
  <si>
    <t>A</t>
    <phoneticPr fontId="1"/>
  </si>
  <si>
    <t>C</t>
  </si>
  <si>
    <t>C</t>
    <phoneticPr fontId="1"/>
  </si>
  <si>
    <t>経歴入力</t>
    <rPh sb="0" eb="2">
      <t>ケイレキ</t>
    </rPh>
    <rPh sb="2" eb="4">
      <t>ニュウリョク</t>
    </rPh>
    <phoneticPr fontId="1"/>
  </si>
  <si>
    <t>出身校</t>
    <rPh sb="0" eb="1">
      <t>デ</t>
    </rPh>
    <rPh sb="1" eb="2">
      <t>ミ</t>
    </rPh>
    <rPh sb="2" eb="3">
      <t>コウ</t>
    </rPh>
    <phoneticPr fontId="2"/>
  </si>
  <si>
    <r>
      <t xml:space="preserve">外国語
</t>
    </r>
    <r>
      <rPr>
        <sz val="9"/>
        <rFont val="ＭＳ 明朝"/>
        <family val="1"/>
        <charset val="128"/>
      </rPr>
      <t>〔英語〕</t>
    </r>
    <rPh sb="0" eb="3">
      <t>ガイコクゴ</t>
    </rPh>
    <rPh sb="5" eb="7">
      <t>エイゴ</t>
    </rPh>
    <phoneticPr fontId="1"/>
  </si>
  <si>
    <t>学 校 名</t>
    <rPh sb="0" eb="1">
      <t>ガク</t>
    </rPh>
    <rPh sb="2" eb="3">
      <t>コウ</t>
    </rPh>
    <rPh sb="4" eb="5">
      <t>メイ</t>
    </rPh>
    <phoneticPr fontId="2"/>
  </si>
  <si>
    <t>学校名</t>
    <rPh sb="0" eb="2">
      <t>ガッコウ</t>
    </rPh>
    <rPh sb="2" eb="3">
      <t>メイ</t>
    </rPh>
    <phoneticPr fontId="1"/>
  </si>
  <si>
    <t>学校長氏名</t>
    <rPh sb="0" eb="3">
      <t>ガッコウチョウ</t>
    </rPh>
    <rPh sb="2" eb="3">
      <t>チョウ</t>
    </rPh>
    <rPh sb="3" eb="5">
      <t>シメイ</t>
    </rPh>
    <phoneticPr fontId="1"/>
  </si>
  <si>
    <t>健　康　上　の　留　意　点</t>
    <rPh sb="0" eb="1">
      <t>ケン</t>
    </rPh>
    <rPh sb="2" eb="3">
      <t>ヤスシ</t>
    </rPh>
    <rPh sb="4" eb="5">
      <t>ジョウ</t>
    </rPh>
    <rPh sb="8" eb="9">
      <t>ル</t>
    </rPh>
    <rPh sb="10" eb="11">
      <t>イ</t>
    </rPh>
    <rPh sb="12" eb="13">
      <t>テン</t>
    </rPh>
    <phoneticPr fontId="1"/>
  </si>
  <si>
    <r>
      <t xml:space="preserve">欠席の主な理由
</t>
    </r>
    <r>
      <rPr>
        <sz val="10"/>
        <rFont val="ＭＳ 明朝"/>
        <family val="1"/>
        <charset val="128"/>
      </rPr>
      <t>(１０日以上のもの)</t>
    </r>
    <rPh sb="0" eb="2">
      <t>ケッセキ</t>
    </rPh>
    <rPh sb="3" eb="4">
      <t>オモ</t>
    </rPh>
    <rPh sb="5" eb="7">
      <t>リユウ</t>
    </rPh>
    <rPh sb="11" eb="14">
      <t>ニチイジョウ</t>
    </rPh>
    <phoneticPr fontId="1"/>
  </si>
  <si>
    <t>受験番号</t>
    <rPh sb="0" eb="2">
      <t>ジュケン</t>
    </rPh>
    <rPh sb="2" eb="4">
      <t>バンゴウ</t>
    </rPh>
    <phoneticPr fontId="1"/>
  </si>
  <si>
    <t>年</t>
    <rPh sb="0" eb="1">
      <t>ネン</t>
    </rPh>
    <phoneticPr fontId="1"/>
  </si>
  <si>
    <t>月</t>
    <rPh sb="0" eb="1">
      <t>ガツ</t>
    </rPh>
    <phoneticPr fontId="1"/>
  </si>
  <si>
    <t>記載責任者</t>
    <rPh sb="0" eb="2">
      <t>キサイ</t>
    </rPh>
    <rPh sb="2" eb="5">
      <t>セキニンシャ</t>
    </rPh>
    <phoneticPr fontId="2"/>
  </si>
  <si>
    <t>記載責任者職名</t>
    <rPh sb="0" eb="2">
      <t>キサイ</t>
    </rPh>
    <rPh sb="2" eb="5">
      <t>セキニンシャ</t>
    </rPh>
    <rPh sb="5" eb="6">
      <t>ショク</t>
    </rPh>
    <rPh sb="6" eb="7">
      <t>メイ</t>
    </rPh>
    <phoneticPr fontId="1"/>
  </si>
  <si>
    <t>記載責任者氏名</t>
    <rPh sb="0" eb="2">
      <t>キサイ</t>
    </rPh>
    <rPh sb="2" eb="5">
      <t>セキニンシャ</t>
    </rPh>
    <rPh sb="5" eb="7">
      <t>シメイ</t>
    </rPh>
    <phoneticPr fontId="1"/>
  </si>
  <si>
    <t>入力年月日</t>
    <rPh sb="0" eb="2">
      <t>ニュウリョク</t>
    </rPh>
    <rPh sb="2" eb="5">
      <t>ネンガッピ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</si>
</sst>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[$-411]ggg\ e\ &quot;年&quot;\ m\ &quot;月&quot;\ d\ &quot;日&quot;"/>
  </numFmts>
  <fonts count="28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明朝"/>
      <family val="1"/>
      <charset val="128"/>
    </font>
    <font>
      <sz val="11"/>
      <name val="ＭＳ 明朝"/>
      <family val="1"/>
      <charset val="128"/>
    </font>
    <font>
      <sz val="16"/>
      <color indexed="12"/>
      <name val="ＭＳ 明朝"/>
      <family val="1"/>
      <charset val="128"/>
    </font>
    <font>
      <sz val="12"/>
      <color indexed="12"/>
      <name val="ＭＳ 明朝"/>
      <family val="1"/>
      <charset val="128"/>
    </font>
    <font>
      <sz val="16"/>
      <name val="ＭＳ 明朝"/>
      <family val="1"/>
      <charset val="128"/>
    </font>
    <font>
      <sz val="12"/>
      <name val="ＭＳ 明朝"/>
      <family val="1"/>
      <charset val="128"/>
    </font>
    <font>
      <sz val="8"/>
      <name val="ＭＳ 明朝"/>
      <family val="1"/>
      <charset val="128"/>
    </font>
    <font>
      <sz val="9"/>
      <name val="ＭＳ 明朝"/>
      <family val="1"/>
      <charset val="128"/>
    </font>
    <font>
      <sz val="10"/>
      <name val="ＭＳ 明朝"/>
      <family val="1"/>
      <charset val="128"/>
    </font>
    <font>
      <sz val="14"/>
      <name val="ＭＳ 明朝"/>
      <family val="1"/>
      <charset val="128"/>
    </font>
    <font>
      <sz val="7"/>
      <name val="ＭＳ 明朝"/>
      <family val="1"/>
      <charset val="128"/>
    </font>
    <font>
      <sz val="22"/>
      <color indexed="8"/>
      <name val="ＭＳ 明朝"/>
      <family val="1"/>
      <charset val="128"/>
    </font>
    <font>
      <sz val="20"/>
      <name val="ＭＳ 明朝"/>
      <family val="1"/>
      <charset val="128"/>
    </font>
    <font>
      <sz val="12"/>
      <color indexed="81"/>
      <name val="ＭＳ Ｐゴシック"/>
      <family val="3"/>
      <charset val="128"/>
    </font>
    <font>
      <sz val="18"/>
      <name val="ＭＳ 明朝"/>
      <family val="1"/>
      <charset val="128"/>
    </font>
    <font>
      <sz val="14"/>
      <name val="ＭＳ Ｐゴシック"/>
      <family val="3"/>
      <charset val="128"/>
    </font>
    <font>
      <sz val="16"/>
      <name val="ＭＳ Ｐゴシック"/>
      <family val="3"/>
      <charset val="128"/>
    </font>
    <font>
      <sz val="13"/>
      <name val="ＭＳ 明朝"/>
      <family val="1"/>
      <charset val="128"/>
    </font>
    <font>
      <sz val="14"/>
      <color indexed="81"/>
      <name val="ＭＳ Ｐゴシック"/>
      <family val="3"/>
      <charset val="128"/>
    </font>
    <font>
      <sz val="8"/>
      <name val="ＭＳ Ｐゴシック"/>
      <family val="3"/>
      <charset val="128"/>
    </font>
    <font>
      <sz val="6"/>
      <name val="ＭＳ Ｐ明朝"/>
      <family val="1"/>
      <charset val="128"/>
    </font>
    <font>
      <sz val="11"/>
      <color rgb="FFFF0000"/>
      <name val="ＭＳ 明朝"/>
      <family val="1"/>
      <charset val="128"/>
    </font>
    <font>
      <sz val="12"/>
      <color theme="1"/>
      <name val="ＭＳ 明朝"/>
      <family val="1"/>
      <charset val="128"/>
    </font>
    <font>
      <sz val="14"/>
      <color theme="1"/>
      <name val="ＭＳ Ｐゴシック"/>
      <family val="3"/>
      <charset val="128"/>
    </font>
    <font>
      <sz val="13"/>
      <color theme="1"/>
      <name val="ＭＳ 明朝"/>
      <family val="1"/>
      <charset val="128"/>
    </font>
    <font>
      <sz val="10"/>
      <color theme="1"/>
      <name val="ＭＳ 明朝"/>
      <family val="1"/>
      <charset val="128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FF99"/>
        <bgColor indexed="64"/>
      </patternFill>
    </fill>
  </fills>
  <borders count="169">
    <border>
      <left/>
      <right/>
      <top/>
      <bottom/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/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/>
      <right style="hair">
        <color indexed="64"/>
      </right>
      <top style="double">
        <color indexed="64"/>
      </top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double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/>
      <right style="double">
        <color indexed="64"/>
      </right>
      <top/>
      <bottom/>
      <diagonal/>
    </border>
    <border>
      <left/>
      <right/>
      <top style="double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hair">
        <color indexed="64"/>
      </right>
      <top style="double">
        <color indexed="64"/>
      </top>
      <bottom/>
      <diagonal/>
    </border>
    <border>
      <left style="double">
        <color indexed="64"/>
      </left>
      <right style="hair">
        <color indexed="64"/>
      </right>
      <top/>
      <bottom/>
      <diagonal/>
    </border>
    <border>
      <left style="double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double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485">
    <xf numFmtId="0" fontId="0" fillId="0" borderId="0" xfId="0">
      <alignment vertical="center"/>
    </xf>
    <xf numFmtId="0" fontId="7" fillId="0" borderId="1" xfId="0" applyFont="1" applyBorder="1" applyAlignment="1" applyProtection="1">
      <alignment horizontal="center" vertical="center" wrapText="1"/>
      <protection locked="0"/>
    </xf>
    <xf numFmtId="0" fontId="7" fillId="0" borderId="2" xfId="0" applyFont="1" applyBorder="1" applyAlignment="1" applyProtection="1">
      <alignment horizontal="left" vertical="top" wrapText="1"/>
      <protection locked="0"/>
    </xf>
    <xf numFmtId="0" fontId="7" fillId="0" borderId="3" xfId="0" applyFont="1" applyBorder="1" applyAlignment="1" applyProtection="1">
      <alignment horizontal="center" vertical="center" wrapText="1"/>
      <protection locked="0"/>
    </xf>
    <xf numFmtId="0" fontId="7" fillId="0" borderId="4" xfId="0" applyFont="1" applyBorder="1" applyAlignment="1" applyProtection="1">
      <alignment horizontal="left" vertical="top" wrapText="1"/>
      <protection locked="0"/>
    </xf>
    <xf numFmtId="0" fontId="7" fillId="0" borderId="5" xfId="0" applyFont="1" applyBorder="1" applyAlignment="1" applyProtection="1">
      <alignment horizontal="center" vertical="center" wrapText="1"/>
      <protection locked="0"/>
    </xf>
    <xf numFmtId="0" fontId="7" fillId="0" borderId="6" xfId="0" applyFont="1" applyBorder="1" applyAlignment="1" applyProtection="1">
      <alignment horizontal="left" vertical="top" wrapText="1"/>
      <protection locked="0"/>
    </xf>
    <xf numFmtId="0" fontId="7" fillId="0" borderId="7" xfId="0" applyFont="1" applyBorder="1" applyAlignment="1" applyProtection="1">
      <alignment horizontal="center" vertical="center" wrapText="1"/>
      <protection locked="0"/>
    </xf>
    <xf numFmtId="0" fontId="7" fillId="2" borderId="8" xfId="0" applyFont="1" applyFill="1" applyBorder="1" applyAlignment="1" applyProtection="1">
      <alignment horizontal="center" vertical="center" wrapText="1"/>
      <protection locked="0"/>
    </xf>
    <xf numFmtId="0" fontId="7" fillId="2" borderId="9" xfId="0" applyFont="1" applyFill="1" applyBorder="1" applyAlignment="1" applyProtection="1">
      <alignment horizontal="center" vertical="center" wrapText="1"/>
      <protection locked="0"/>
    </xf>
    <xf numFmtId="0" fontId="7" fillId="2" borderId="1" xfId="0" applyFont="1" applyFill="1" applyBorder="1" applyAlignment="1" applyProtection="1">
      <alignment horizontal="center" vertical="center" wrapText="1"/>
      <protection locked="0"/>
    </xf>
    <xf numFmtId="58" fontId="7" fillId="2" borderId="9" xfId="0" applyNumberFormat="1" applyFont="1" applyFill="1" applyBorder="1" applyAlignment="1" applyProtection="1">
      <alignment horizontal="center" vertical="center" wrapText="1"/>
      <protection locked="0"/>
    </xf>
    <xf numFmtId="0" fontId="7" fillId="2" borderId="11" xfId="0" applyFont="1" applyFill="1" applyBorder="1" applyAlignment="1" applyProtection="1">
      <alignment horizontal="center" vertical="center" wrapText="1"/>
      <protection locked="0"/>
    </xf>
    <xf numFmtId="0" fontId="7" fillId="2" borderId="2" xfId="0" applyFont="1" applyFill="1" applyBorder="1" applyAlignment="1" applyProtection="1">
      <alignment horizontal="center" vertical="center" wrapText="1"/>
      <protection locked="0"/>
    </xf>
    <xf numFmtId="0" fontId="7" fillId="2" borderId="3" xfId="0" applyFont="1" applyFill="1" applyBorder="1" applyAlignment="1" applyProtection="1">
      <alignment horizontal="center" vertical="center" wrapText="1"/>
      <protection locked="0"/>
    </xf>
    <xf numFmtId="58" fontId="7" fillId="2" borderId="2" xfId="0" applyNumberFormat="1" applyFont="1" applyFill="1" applyBorder="1" applyAlignment="1" applyProtection="1">
      <alignment horizontal="center" vertical="center" wrapText="1"/>
      <protection locked="0"/>
    </xf>
    <xf numFmtId="0" fontId="6" fillId="2" borderId="3" xfId="0" applyFont="1" applyFill="1" applyBorder="1" applyAlignment="1" applyProtection="1">
      <alignment horizontal="center" vertical="center" wrapText="1"/>
      <protection locked="0"/>
    </xf>
    <xf numFmtId="0" fontId="7" fillId="2" borderId="13" xfId="0" applyFont="1" applyFill="1" applyBorder="1" applyAlignment="1" applyProtection="1">
      <alignment horizontal="center" vertical="center" wrapText="1"/>
      <protection locked="0"/>
    </xf>
    <xf numFmtId="0" fontId="7" fillId="2" borderId="12" xfId="0" applyFont="1" applyFill="1" applyBorder="1" applyAlignment="1" applyProtection="1">
      <alignment horizontal="center" vertical="center" wrapText="1"/>
      <protection locked="0"/>
    </xf>
    <xf numFmtId="0" fontId="7" fillId="2" borderId="14" xfId="0" applyFont="1" applyFill="1" applyBorder="1" applyAlignment="1" applyProtection="1">
      <alignment horizontal="center" vertical="center" wrapText="1"/>
      <protection locked="0"/>
    </xf>
    <xf numFmtId="0" fontId="7" fillId="2" borderId="4" xfId="0" applyFont="1" applyFill="1" applyBorder="1" applyAlignment="1" applyProtection="1">
      <alignment horizontal="center" vertical="center" wrapText="1"/>
      <protection locked="0"/>
    </xf>
    <xf numFmtId="0" fontId="7" fillId="2" borderId="5" xfId="0" applyFont="1" applyFill="1" applyBorder="1" applyAlignment="1" applyProtection="1">
      <alignment horizontal="center" vertical="center" wrapText="1"/>
      <protection locked="0"/>
    </xf>
    <xf numFmtId="58" fontId="7" fillId="2" borderId="4" xfId="0" applyNumberFormat="1" applyFont="1" applyFill="1" applyBorder="1" applyAlignment="1" applyProtection="1">
      <alignment horizontal="center" vertical="center" wrapText="1"/>
      <protection locked="0"/>
    </xf>
    <xf numFmtId="0" fontId="6" fillId="2" borderId="5" xfId="0" applyFont="1" applyFill="1" applyBorder="1" applyAlignment="1" applyProtection="1">
      <alignment horizontal="center" vertical="center" wrapText="1"/>
      <protection locked="0"/>
    </xf>
    <xf numFmtId="0" fontId="7" fillId="2" borderId="16" xfId="0" applyFont="1" applyFill="1" applyBorder="1" applyAlignment="1" applyProtection="1">
      <alignment horizontal="center" vertical="center" wrapText="1"/>
      <protection locked="0"/>
    </xf>
    <xf numFmtId="0" fontId="7" fillId="2" borderId="15" xfId="0" applyFont="1" applyFill="1" applyBorder="1" applyAlignment="1" applyProtection="1">
      <alignment horizontal="center" vertical="center" wrapText="1"/>
      <protection locked="0"/>
    </xf>
    <xf numFmtId="0" fontId="7" fillId="2" borderId="17" xfId="0" applyFont="1" applyFill="1" applyBorder="1" applyAlignment="1" applyProtection="1">
      <alignment horizontal="center" vertical="center" wrapText="1"/>
      <protection locked="0"/>
    </xf>
    <xf numFmtId="0" fontId="7" fillId="2" borderId="6" xfId="0" applyFont="1" applyFill="1" applyBorder="1" applyAlignment="1" applyProtection="1">
      <alignment horizontal="center" vertical="center" wrapText="1"/>
      <protection locked="0"/>
    </xf>
    <xf numFmtId="0" fontId="7" fillId="2" borderId="7" xfId="0" applyFont="1" applyFill="1" applyBorder="1" applyAlignment="1" applyProtection="1">
      <alignment horizontal="center" vertical="center" wrapText="1"/>
      <protection locked="0"/>
    </xf>
    <xf numFmtId="58" fontId="7" fillId="2" borderId="6" xfId="0" applyNumberFormat="1" applyFont="1" applyFill="1" applyBorder="1" applyAlignment="1" applyProtection="1">
      <alignment horizontal="center" vertical="center" wrapText="1"/>
      <protection locked="0"/>
    </xf>
    <xf numFmtId="0" fontId="6" fillId="2" borderId="7" xfId="0" applyFont="1" applyFill="1" applyBorder="1" applyAlignment="1" applyProtection="1">
      <alignment horizontal="center" vertical="center" wrapText="1"/>
      <protection locked="0"/>
    </xf>
    <xf numFmtId="0" fontId="7" fillId="2" borderId="19" xfId="0" applyFont="1" applyFill="1" applyBorder="1" applyAlignment="1" applyProtection="1">
      <alignment horizontal="center" vertical="center" wrapText="1"/>
      <protection locked="0"/>
    </xf>
    <xf numFmtId="0" fontId="7" fillId="2" borderId="18" xfId="0" applyFont="1" applyFill="1" applyBorder="1" applyAlignment="1" applyProtection="1">
      <alignment horizontal="center" vertical="center" wrapText="1"/>
      <protection locked="0"/>
    </xf>
    <xf numFmtId="0" fontId="3" fillId="2" borderId="0" xfId="0" applyFont="1" applyFill="1">
      <alignment vertical="center"/>
    </xf>
    <xf numFmtId="0" fontId="7" fillId="2" borderId="0" xfId="0" applyFont="1" applyFill="1" applyAlignment="1"/>
    <xf numFmtId="0" fontId="3" fillId="2" borderId="0" xfId="0" applyFont="1" applyFill="1" applyAlignment="1"/>
    <xf numFmtId="0" fontId="3" fillId="2" borderId="0" xfId="0" applyFont="1" applyFill="1" applyAlignment="1">
      <alignment horizontal="center" vertical="center"/>
    </xf>
    <xf numFmtId="0" fontId="3" fillId="2" borderId="0" xfId="0" applyFont="1" applyFill="1" applyAlignment="1" applyProtection="1">
      <alignment horizontal="right"/>
      <protection locked="0"/>
    </xf>
    <xf numFmtId="0" fontId="3" fillId="2" borderId="0" xfId="0" applyFont="1" applyFill="1" applyAlignment="1" applyProtection="1">
      <alignment horizontal="left"/>
      <protection locked="0"/>
    </xf>
    <xf numFmtId="0" fontId="3" fillId="2" borderId="0" xfId="0" applyFont="1" applyFill="1" applyProtection="1">
      <alignment vertical="center"/>
      <protection locked="0"/>
    </xf>
    <xf numFmtId="0" fontId="3" fillId="2" borderId="0" xfId="0" applyFont="1" applyFill="1" applyAlignment="1" applyProtection="1">
      <alignment horizontal="distributed"/>
      <protection locked="0"/>
    </xf>
    <xf numFmtId="0" fontId="3" fillId="2" borderId="0" xfId="0" applyFont="1" applyFill="1" applyAlignment="1" applyProtection="1">
      <alignment horizontal="center"/>
      <protection locked="0"/>
    </xf>
    <xf numFmtId="0" fontId="3" fillId="2" borderId="0" xfId="0" applyFont="1" applyFill="1" applyAlignment="1" applyProtection="1">
      <protection locked="0"/>
    </xf>
    <xf numFmtId="0" fontId="3" fillId="2" borderId="0" xfId="0" applyFont="1" applyFill="1" applyAlignment="1" applyProtection="1">
      <alignment horizontal="left" vertical="center" wrapText="1"/>
      <protection locked="0"/>
    </xf>
    <xf numFmtId="0" fontId="7" fillId="2" borderId="10" xfId="0" applyFont="1" applyFill="1" applyBorder="1" applyAlignment="1" applyProtection="1">
      <alignment horizontal="center" vertical="center" wrapText="1"/>
      <protection locked="0"/>
    </xf>
    <xf numFmtId="0" fontId="6" fillId="2" borderId="1" xfId="0" applyFont="1" applyFill="1" applyBorder="1" applyAlignment="1" applyProtection="1">
      <alignment horizontal="center" vertical="center" wrapText="1"/>
      <protection locked="0"/>
    </xf>
    <xf numFmtId="0" fontId="7" fillId="2" borderId="20" xfId="0" applyFont="1" applyFill="1" applyBorder="1" applyAlignment="1" applyProtection="1">
      <alignment horizontal="center" vertical="center" wrapText="1"/>
      <protection locked="0"/>
    </xf>
    <xf numFmtId="0" fontId="10" fillId="2" borderId="21" xfId="0" applyFont="1" applyFill="1" applyBorder="1" applyAlignment="1" applyProtection="1">
      <alignment horizontal="left" vertical="center"/>
      <protection locked="0"/>
    </xf>
    <xf numFmtId="0" fontId="10" fillId="2" borderId="22" xfId="0" applyFont="1" applyFill="1" applyBorder="1" applyAlignment="1" applyProtection="1">
      <alignment horizontal="left" vertical="center"/>
      <protection locked="0"/>
    </xf>
    <xf numFmtId="0" fontId="10" fillId="2" borderId="23" xfId="0" applyFont="1" applyFill="1" applyBorder="1" applyAlignment="1" applyProtection="1">
      <alignment horizontal="left" vertical="center"/>
      <protection locked="0"/>
    </xf>
    <xf numFmtId="0" fontId="6" fillId="2" borderId="0" xfId="0" applyFont="1" applyFill="1" applyAlignment="1" applyProtection="1">
      <alignment horizontal="center"/>
      <protection locked="0"/>
    </xf>
    <xf numFmtId="0" fontId="3" fillId="2" borderId="0" xfId="0" applyFont="1" applyFill="1" applyAlignment="1">
      <alignment horizontal="right"/>
    </xf>
    <xf numFmtId="0" fontId="3" fillId="2" borderId="0" xfId="0" applyFont="1" applyFill="1" applyAlignment="1">
      <alignment horizontal="distributed"/>
    </xf>
    <xf numFmtId="0" fontId="3" fillId="2" borderId="0" xfId="0" applyFont="1" applyFill="1" applyAlignment="1">
      <alignment horizontal="center"/>
    </xf>
    <xf numFmtId="0" fontId="3" fillId="2" borderId="0" xfId="0" applyFont="1" applyFill="1" applyAlignment="1">
      <alignment wrapText="1"/>
    </xf>
    <xf numFmtId="0" fontId="14" fillId="2" borderId="0" xfId="0" applyFont="1" applyFill="1" applyAlignment="1">
      <alignment horizontal="right"/>
    </xf>
    <xf numFmtId="0" fontId="14" fillId="2" borderId="0" xfId="0" applyFont="1" applyFill="1">
      <alignment vertical="center"/>
    </xf>
    <xf numFmtId="0" fontId="9" fillId="2" borderId="0" xfId="0" applyFont="1" applyFill="1" applyAlignment="1">
      <alignment horizontal="right" vertical="center"/>
    </xf>
    <xf numFmtId="0" fontId="9" fillId="2" borderId="0" xfId="0" applyFont="1" applyFill="1" applyAlignment="1">
      <alignment horizontal="center" vertical="center"/>
    </xf>
    <xf numFmtId="0" fontId="7" fillId="4" borderId="25" xfId="0" applyFont="1" applyFill="1" applyBorder="1" applyAlignment="1">
      <alignment horizontal="center" vertical="center"/>
    </xf>
    <xf numFmtId="0" fontId="7" fillId="4" borderId="26" xfId="0" applyFont="1" applyFill="1" applyBorder="1" applyAlignment="1">
      <alignment horizontal="center" vertical="center"/>
    </xf>
    <xf numFmtId="0" fontId="7" fillId="4" borderId="27" xfId="0" applyFont="1" applyFill="1" applyBorder="1" applyAlignment="1">
      <alignment horizontal="center" vertical="center"/>
    </xf>
    <xf numFmtId="0" fontId="7" fillId="4" borderId="28" xfId="0" applyFont="1" applyFill="1" applyBorder="1" applyAlignment="1">
      <alignment horizontal="center" vertical="center"/>
    </xf>
    <xf numFmtId="0" fontId="7" fillId="2" borderId="29" xfId="0" applyFont="1" applyFill="1" applyBorder="1" applyAlignment="1">
      <alignment horizontal="center" vertical="center" wrapText="1"/>
    </xf>
    <xf numFmtId="0" fontId="7" fillId="2" borderId="30" xfId="0" applyFont="1" applyFill="1" applyBorder="1" applyAlignment="1">
      <alignment horizontal="center" vertical="center" wrapText="1"/>
    </xf>
    <xf numFmtId="0" fontId="7" fillId="2" borderId="31" xfId="0" applyFont="1" applyFill="1" applyBorder="1" applyAlignment="1">
      <alignment horizontal="center" vertical="center" wrapText="1"/>
    </xf>
    <xf numFmtId="0" fontId="7" fillId="2" borderId="32" xfId="0" applyFont="1" applyFill="1" applyBorder="1" applyAlignment="1">
      <alignment horizontal="center" vertical="center" wrapText="1"/>
    </xf>
    <xf numFmtId="0" fontId="7" fillId="0" borderId="8" xfId="0" applyFont="1" applyBorder="1" applyAlignment="1" applyProtection="1">
      <alignment vertical="top" wrapText="1"/>
      <protection locked="0"/>
    </xf>
    <xf numFmtId="0" fontId="7" fillId="0" borderId="9" xfId="0" applyFont="1" applyBorder="1" applyAlignment="1" applyProtection="1">
      <alignment vertical="top" wrapText="1"/>
      <protection locked="0"/>
    </xf>
    <xf numFmtId="0" fontId="7" fillId="0" borderId="11" xfId="0" applyFont="1" applyBorder="1" applyAlignment="1" applyProtection="1">
      <alignment vertical="top" wrapText="1"/>
      <protection locked="0"/>
    </xf>
    <xf numFmtId="0" fontId="7" fillId="0" borderId="2" xfId="0" applyFont="1" applyBorder="1" applyAlignment="1" applyProtection="1">
      <alignment vertical="top" wrapText="1"/>
      <protection locked="0"/>
    </xf>
    <xf numFmtId="0" fontId="7" fillId="0" borderId="14" xfId="0" applyFont="1" applyBorder="1" applyAlignment="1" applyProtection="1">
      <alignment vertical="top" wrapText="1"/>
      <protection locked="0"/>
    </xf>
    <xf numFmtId="0" fontId="7" fillId="0" borderId="4" xfId="0" applyFont="1" applyBorder="1" applyAlignment="1" applyProtection="1">
      <alignment vertical="top" wrapText="1"/>
      <protection locked="0"/>
    </xf>
    <xf numFmtId="0" fontId="7" fillId="0" borderId="17" xfId="0" applyFont="1" applyBorder="1" applyAlignment="1" applyProtection="1">
      <alignment vertical="top" wrapText="1"/>
      <protection locked="0"/>
    </xf>
    <xf numFmtId="0" fontId="7" fillId="0" borderId="6" xfId="0" applyFont="1" applyBorder="1" applyAlignment="1" applyProtection="1">
      <alignment vertical="top" wrapText="1"/>
      <protection locked="0"/>
    </xf>
    <xf numFmtId="0" fontId="7" fillId="2" borderId="0" xfId="0" applyFont="1" applyFill="1">
      <alignment vertical="center"/>
    </xf>
    <xf numFmtId="0" fontId="7" fillId="0" borderId="1" xfId="0" applyFont="1" applyBorder="1" applyAlignment="1" applyProtection="1">
      <alignment vertical="top" wrapText="1"/>
      <protection locked="0"/>
    </xf>
    <xf numFmtId="0" fontId="7" fillId="0" borderId="10" xfId="0" applyFont="1" applyBorder="1" applyAlignment="1" applyProtection="1">
      <alignment vertical="top" wrapText="1"/>
      <protection locked="0"/>
    </xf>
    <xf numFmtId="0" fontId="7" fillId="0" borderId="3" xfId="0" applyFont="1" applyBorder="1" applyAlignment="1" applyProtection="1">
      <alignment vertical="top" wrapText="1"/>
      <protection locked="0"/>
    </xf>
    <xf numFmtId="0" fontId="7" fillId="0" borderId="12" xfId="0" applyFont="1" applyBorder="1" applyAlignment="1" applyProtection="1">
      <alignment vertical="top" wrapText="1"/>
      <protection locked="0"/>
    </xf>
    <xf numFmtId="0" fontId="7" fillId="0" borderId="5" xfId="0" applyFont="1" applyBorder="1" applyAlignment="1" applyProtection="1">
      <alignment vertical="top" wrapText="1"/>
      <protection locked="0"/>
    </xf>
    <xf numFmtId="0" fontId="7" fillId="0" borderId="15" xfId="0" applyFont="1" applyBorder="1" applyAlignment="1" applyProtection="1">
      <alignment vertical="top" wrapText="1"/>
      <protection locked="0"/>
    </xf>
    <xf numFmtId="0" fontId="7" fillId="0" borderId="7" xfId="0" applyFont="1" applyBorder="1" applyAlignment="1" applyProtection="1">
      <alignment vertical="top" wrapText="1"/>
      <protection locked="0"/>
    </xf>
    <xf numFmtId="0" fontId="7" fillId="0" borderId="18" xfId="0" applyFont="1" applyBorder="1" applyAlignment="1" applyProtection="1">
      <alignment vertical="top" wrapText="1"/>
      <protection locked="0"/>
    </xf>
    <xf numFmtId="0" fontId="7" fillId="2" borderId="0" xfId="0" applyFont="1" applyFill="1" applyProtection="1">
      <alignment vertical="center"/>
      <protection locked="0"/>
    </xf>
    <xf numFmtId="0" fontId="16" fillId="2" borderId="0" xfId="0" applyFont="1" applyFill="1" applyAlignment="1" applyProtection="1">
      <alignment wrapText="1"/>
      <protection locked="0"/>
    </xf>
    <xf numFmtId="0" fontId="7" fillId="2" borderId="68" xfId="0" applyFont="1" applyFill="1" applyBorder="1" applyAlignment="1">
      <alignment horizontal="center" vertical="center" wrapText="1"/>
    </xf>
    <xf numFmtId="0" fontId="7" fillId="2" borderId="69" xfId="0" applyFont="1" applyFill="1" applyBorder="1" applyAlignment="1" applyProtection="1">
      <alignment horizontal="center" vertical="center" wrapText="1"/>
      <protection locked="0"/>
    </xf>
    <xf numFmtId="0" fontId="7" fillId="2" borderId="70" xfId="0" applyFont="1" applyFill="1" applyBorder="1" applyAlignment="1" applyProtection="1">
      <alignment horizontal="center" vertical="center" wrapText="1"/>
      <protection locked="0"/>
    </xf>
    <xf numFmtId="58" fontId="7" fillId="2" borderId="70" xfId="0" applyNumberFormat="1" applyFont="1" applyFill="1" applyBorder="1" applyAlignment="1" applyProtection="1">
      <alignment horizontal="center" vertical="center" wrapText="1"/>
      <protection locked="0"/>
    </xf>
    <xf numFmtId="0" fontId="7" fillId="2" borderId="71" xfId="0" applyFont="1" applyFill="1" applyBorder="1" applyAlignment="1" applyProtection="1">
      <alignment horizontal="center" vertical="center" wrapText="1"/>
      <protection locked="0"/>
    </xf>
    <xf numFmtId="0" fontId="7" fillId="2" borderId="72" xfId="0" applyFont="1" applyFill="1" applyBorder="1" applyAlignment="1" applyProtection="1">
      <alignment horizontal="center" vertical="center" wrapText="1"/>
      <protection locked="0"/>
    </xf>
    <xf numFmtId="0" fontId="10" fillId="2" borderId="35" xfId="0" applyFont="1" applyFill="1" applyBorder="1" applyAlignment="1" applyProtection="1">
      <alignment horizontal="left" vertical="center"/>
      <protection locked="0"/>
    </xf>
    <xf numFmtId="0" fontId="6" fillId="2" borderId="71" xfId="0" applyFont="1" applyFill="1" applyBorder="1" applyAlignment="1" applyProtection="1">
      <alignment horizontal="center" vertical="center" wrapText="1"/>
      <protection locked="0"/>
    </xf>
    <xf numFmtId="0" fontId="7" fillId="2" borderId="73" xfId="0" applyFont="1" applyFill="1" applyBorder="1" applyAlignment="1" applyProtection="1">
      <alignment horizontal="center" vertical="center" wrapText="1"/>
      <protection locked="0"/>
    </xf>
    <xf numFmtId="0" fontId="7" fillId="0" borderId="71" xfId="0" applyFont="1" applyBorder="1" applyAlignment="1" applyProtection="1">
      <alignment vertical="top" wrapText="1"/>
      <protection locked="0"/>
    </xf>
    <xf numFmtId="0" fontId="7" fillId="0" borderId="72" xfId="0" applyFont="1" applyBorder="1" applyAlignment="1" applyProtection="1">
      <alignment vertical="top" wrapText="1"/>
      <protection locked="0"/>
    </xf>
    <xf numFmtId="0" fontId="7" fillId="0" borderId="69" xfId="0" applyFont="1" applyBorder="1" applyAlignment="1" applyProtection="1">
      <alignment vertical="top" wrapText="1"/>
      <protection locked="0"/>
    </xf>
    <xf numFmtId="0" fontId="7" fillId="0" borderId="70" xfId="0" applyFont="1" applyBorder="1" applyAlignment="1" applyProtection="1">
      <alignment horizontal="left" vertical="top" wrapText="1"/>
      <protection locked="0"/>
    </xf>
    <xf numFmtId="0" fontId="7" fillId="0" borderId="71" xfId="0" applyFont="1" applyBorder="1" applyAlignment="1" applyProtection="1">
      <alignment horizontal="center" vertical="center" wrapText="1"/>
      <protection locked="0"/>
    </xf>
    <xf numFmtId="0" fontId="7" fillId="0" borderId="70" xfId="0" applyFont="1" applyBorder="1" applyAlignment="1" applyProtection="1">
      <alignment vertical="top" wrapText="1"/>
      <protection locked="0"/>
    </xf>
    <xf numFmtId="0" fontId="7" fillId="5" borderId="74" xfId="0" applyFont="1" applyFill="1" applyBorder="1" applyAlignment="1">
      <alignment horizontal="center" vertical="center" wrapText="1"/>
    </xf>
    <xf numFmtId="0" fontId="7" fillId="5" borderId="75" xfId="0" applyFont="1" applyFill="1" applyBorder="1" applyAlignment="1">
      <alignment horizontal="distributed" vertical="center" wrapText="1"/>
    </xf>
    <xf numFmtId="0" fontId="7" fillId="5" borderId="41" xfId="0" applyFont="1" applyFill="1" applyBorder="1" applyAlignment="1">
      <alignment horizontal="center" vertical="center"/>
    </xf>
    <xf numFmtId="0" fontId="7" fillId="5" borderId="76" xfId="0" applyFont="1" applyFill="1" applyBorder="1" applyAlignment="1">
      <alignment horizontal="center" vertical="center" wrapText="1"/>
    </xf>
    <xf numFmtId="0" fontId="7" fillId="5" borderId="45" xfId="0" applyFont="1" applyFill="1" applyBorder="1" applyAlignment="1">
      <alignment horizontal="distributed" vertical="center" textRotation="255" wrapText="1"/>
    </xf>
    <xf numFmtId="0" fontId="9" fillId="2" borderId="78" xfId="0" applyFont="1" applyFill="1" applyBorder="1" applyAlignment="1">
      <alignment horizontal="right" vertical="center"/>
    </xf>
    <xf numFmtId="0" fontId="3" fillId="2" borderId="79" xfId="0" applyFont="1" applyFill="1" applyBorder="1" applyAlignment="1">
      <alignment horizontal="center" vertical="center"/>
    </xf>
    <xf numFmtId="0" fontId="7" fillId="0" borderId="9" xfId="0" applyFont="1" applyBorder="1" applyAlignment="1" applyProtection="1">
      <alignment horizontal="left" vertical="top" wrapText="1"/>
      <protection locked="0"/>
    </xf>
    <xf numFmtId="0" fontId="10" fillId="0" borderId="44" xfId="0" applyFont="1" applyBorder="1" applyAlignment="1">
      <alignment horizontal="center" vertical="center"/>
    </xf>
    <xf numFmtId="0" fontId="10" fillId="4" borderId="82" xfId="0" applyFont="1" applyFill="1" applyBorder="1" applyAlignment="1">
      <alignment horizontal="left" vertical="center"/>
    </xf>
    <xf numFmtId="0" fontId="7" fillId="2" borderId="84" xfId="0" applyFont="1" applyFill="1" applyBorder="1" applyAlignment="1" applyProtection="1">
      <alignment horizontal="center" vertical="center" wrapText="1"/>
      <protection locked="0"/>
    </xf>
    <xf numFmtId="0" fontId="6" fillId="2" borderId="20" xfId="0" applyFont="1" applyFill="1" applyBorder="1" applyAlignment="1" applyProtection="1">
      <alignment horizontal="center" vertical="center" wrapText="1"/>
      <protection locked="0"/>
    </xf>
    <xf numFmtId="0" fontId="6" fillId="2" borderId="13" xfId="0" applyFont="1" applyFill="1" applyBorder="1" applyAlignment="1" applyProtection="1">
      <alignment horizontal="center" vertical="center" wrapText="1"/>
      <protection locked="0"/>
    </xf>
    <xf numFmtId="0" fontId="6" fillId="2" borderId="16" xfId="0" applyFont="1" applyFill="1" applyBorder="1" applyAlignment="1" applyProtection="1">
      <alignment horizontal="center" vertical="center" wrapText="1"/>
      <protection locked="0"/>
    </xf>
    <xf numFmtId="0" fontId="6" fillId="2" borderId="19" xfId="0" applyFont="1" applyFill="1" applyBorder="1" applyAlignment="1" applyProtection="1">
      <alignment horizontal="center" vertical="center" wrapText="1"/>
      <protection locked="0"/>
    </xf>
    <xf numFmtId="0" fontId="6" fillId="2" borderId="73" xfId="0" applyFont="1" applyFill="1" applyBorder="1" applyAlignment="1" applyProtection="1">
      <alignment horizontal="center" vertical="center" wrapText="1"/>
      <protection locked="0"/>
    </xf>
    <xf numFmtId="0" fontId="7" fillId="5" borderId="120" xfId="0" applyFont="1" applyFill="1" applyBorder="1" applyAlignment="1">
      <alignment vertical="center" textRotation="255"/>
    </xf>
    <xf numFmtId="0" fontId="7" fillId="5" borderId="157" xfId="0" applyFont="1" applyFill="1" applyBorder="1" applyAlignment="1">
      <alignment vertical="center" textRotation="255"/>
    </xf>
    <xf numFmtId="0" fontId="3" fillId="0" borderId="60" xfId="0" applyFont="1" applyBorder="1">
      <alignment vertical="center"/>
    </xf>
    <xf numFmtId="0" fontId="3" fillId="0" borderId="61" xfId="0" applyFont="1" applyBorder="1">
      <alignment vertical="center"/>
    </xf>
    <xf numFmtId="0" fontId="7" fillId="5" borderId="111" xfId="0" applyFont="1" applyFill="1" applyBorder="1" applyAlignment="1">
      <alignment vertical="center" textRotation="255"/>
    </xf>
    <xf numFmtId="0" fontId="6" fillId="2" borderId="93" xfId="0" applyFont="1" applyFill="1" applyBorder="1" applyAlignment="1" applyProtection="1">
      <alignment horizontal="center" vertical="center" wrapText="1"/>
      <protection locked="0"/>
    </xf>
    <xf numFmtId="0" fontId="6" fillId="2" borderId="161" xfId="0" applyFont="1" applyFill="1" applyBorder="1" applyAlignment="1" applyProtection="1">
      <alignment horizontal="center" vertical="center" wrapText="1"/>
      <protection locked="0"/>
    </xf>
    <xf numFmtId="0" fontId="6" fillId="2" borderId="162" xfId="0" applyFont="1" applyFill="1" applyBorder="1" applyAlignment="1" applyProtection="1">
      <alignment horizontal="center" vertical="center" wrapText="1"/>
      <protection locked="0"/>
    </xf>
    <xf numFmtId="0" fontId="6" fillId="2" borderId="163" xfId="0" applyFont="1" applyFill="1" applyBorder="1" applyAlignment="1" applyProtection="1">
      <alignment horizontal="center" vertical="center" wrapText="1"/>
      <protection locked="0"/>
    </xf>
    <xf numFmtId="0" fontId="6" fillId="2" borderId="91" xfId="0" applyFont="1" applyFill="1" applyBorder="1" applyAlignment="1" applyProtection="1">
      <alignment horizontal="center" vertical="center" wrapText="1"/>
      <protection locked="0"/>
    </xf>
    <xf numFmtId="0" fontId="6" fillId="3" borderId="20" xfId="0" applyFont="1" applyFill="1" applyBorder="1" applyAlignment="1">
      <alignment horizontal="center" vertical="center" wrapText="1"/>
    </xf>
    <xf numFmtId="0" fontId="6" fillId="3" borderId="161" xfId="0" applyFont="1" applyFill="1" applyBorder="1" applyAlignment="1">
      <alignment horizontal="center" vertical="center" wrapText="1"/>
    </xf>
    <xf numFmtId="0" fontId="6" fillId="3" borderId="162" xfId="0" applyFont="1" applyFill="1" applyBorder="1" applyAlignment="1">
      <alignment horizontal="center" vertical="center" wrapText="1"/>
    </xf>
    <xf numFmtId="0" fontId="6" fillId="3" borderId="163" xfId="0" applyFont="1" applyFill="1" applyBorder="1" applyAlignment="1">
      <alignment horizontal="center" vertical="center" wrapText="1"/>
    </xf>
    <xf numFmtId="0" fontId="6" fillId="3" borderId="91" xfId="0" applyFont="1" applyFill="1" applyBorder="1" applyAlignment="1">
      <alignment horizontal="center" vertical="center" wrapText="1"/>
    </xf>
    <xf numFmtId="0" fontId="7" fillId="5" borderId="120" xfId="0" applyFont="1" applyFill="1" applyBorder="1" applyAlignment="1">
      <alignment vertical="center" textRotation="255" wrapText="1"/>
    </xf>
    <xf numFmtId="0" fontId="11" fillId="0" borderId="0" xfId="0" applyFont="1" applyAlignment="1">
      <alignment horizontal="center" vertical="center"/>
    </xf>
    <xf numFmtId="0" fontId="3" fillId="0" borderId="35" xfId="0" applyFont="1" applyBorder="1" applyAlignment="1">
      <alignment horizontal="center" vertical="center"/>
    </xf>
    <xf numFmtId="0" fontId="3" fillId="0" borderId="64" xfId="0" applyFont="1" applyBorder="1" applyAlignment="1">
      <alignment horizontal="center" vertical="center"/>
    </xf>
    <xf numFmtId="0" fontId="3" fillId="0" borderId="0" xfId="0" applyFont="1">
      <alignment vertical="center"/>
    </xf>
    <xf numFmtId="0" fontId="4" fillId="0" borderId="0" xfId="0" applyFont="1" applyAlignment="1">
      <alignment horizontal="right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3" fillId="0" borderId="0" xfId="0" applyFont="1" applyAlignment="1">
      <alignment horizontal="distributed" vertical="center"/>
    </xf>
    <xf numFmtId="0" fontId="0" fillId="0" borderId="0" xfId="0" applyAlignment="1">
      <alignment horizontal="distributed" vertical="center"/>
    </xf>
    <xf numFmtId="0" fontId="3" fillId="0" borderId="0" xfId="0" applyFont="1" applyAlignment="1"/>
    <xf numFmtId="0" fontId="0" fillId="0" borderId="0" xfId="0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0" fillId="0" borderId="0" xfId="0" applyProtection="1">
      <alignment vertical="center"/>
      <protection locked="0"/>
    </xf>
    <xf numFmtId="0" fontId="19" fillId="0" borderId="0" xfId="0" applyFont="1" applyAlignment="1"/>
    <xf numFmtId="0" fontId="14" fillId="0" borderId="0" xfId="0" applyFont="1" applyAlignment="1"/>
    <xf numFmtId="0" fontId="3" fillId="0" borderId="0" xfId="0" applyFont="1" applyProtection="1">
      <alignment vertical="center"/>
      <protection locked="0"/>
    </xf>
    <xf numFmtId="0" fontId="11" fillId="0" borderId="0" xfId="0" applyFont="1" applyAlignment="1">
      <alignment horizontal="left" vertical="center" wrapText="1"/>
    </xf>
    <xf numFmtId="0" fontId="8" fillId="0" borderId="36" xfId="0" applyFont="1" applyBorder="1" applyAlignment="1">
      <alignment horizontal="center" vertical="center"/>
    </xf>
    <xf numFmtId="0" fontId="9" fillId="0" borderId="92" xfId="0" applyFont="1" applyBorder="1" applyAlignment="1">
      <alignment horizontal="distributed" vertical="center" shrinkToFit="1"/>
    </xf>
    <xf numFmtId="0" fontId="3" fillId="0" borderId="20" xfId="0" applyFont="1" applyBorder="1" applyAlignment="1">
      <alignment horizontal="distributed" vertical="center"/>
    </xf>
    <xf numFmtId="0" fontId="10" fillId="0" borderId="38" xfId="0" applyFont="1" applyBorder="1" applyAlignment="1">
      <alignment horizontal="center" vertical="center" wrapText="1"/>
    </xf>
    <xf numFmtId="0" fontId="11" fillId="0" borderId="0" xfId="0" applyFont="1" applyAlignment="1">
      <alignment vertical="center" shrinkToFit="1"/>
    </xf>
    <xf numFmtId="0" fontId="10" fillId="0" borderId="0" xfId="0" applyFont="1" applyAlignment="1">
      <alignment horizontal="center" vertical="center" wrapText="1"/>
    </xf>
    <xf numFmtId="0" fontId="10" fillId="0" borderId="42" xfId="0" applyFont="1" applyBorder="1" applyAlignment="1">
      <alignment horizontal="center" vertical="center" wrapText="1"/>
    </xf>
    <xf numFmtId="0" fontId="3" fillId="0" borderId="42" xfId="0" applyFont="1" applyBorder="1">
      <alignment vertical="center"/>
    </xf>
    <xf numFmtId="0" fontId="10" fillId="0" borderId="43" xfId="0" applyFont="1" applyBorder="1" applyAlignment="1">
      <alignment horizontal="center" vertical="center" wrapText="1"/>
    </xf>
    <xf numFmtId="0" fontId="10" fillId="0" borderId="35" xfId="0" applyFont="1" applyBorder="1" applyAlignment="1">
      <alignment horizontal="center" vertical="center" wrapText="1"/>
    </xf>
    <xf numFmtId="0" fontId="3" fillId="0" borderId="35" xfId="0" applyFont="1" applyBorder="1">
      <alignment vertical="center"/>
    </xf>
    <xf numFmtId="0" fontId="10" fillId="0" borderId="40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9" fillId="0" borderId="45" xfId="0" applyFont="1" applyBorder="1" applyAlignment="1">
      <alignment horizontal="center" vertical="center" wrapText="1"/>
    </xf>
    <xf numFmtId="0" fontId="10" fillId="0" borderId="44" xfId="0" applyFont="1" applyBorder="1">
      <alignment vertical="center"/>
    </xf>
    <xf numFmtId="0" fontId="0" fillId="0" borderId="102" xfId="0" applyBorder="1">
      <alignment vertical="center"/>
    </xf>
    <xf numFmtId="0" fontId="10" fillId="0" borderId="44" xfId="0" applyFont="1" applyBorder="1" applyAlignment="1">
      <alignment horizontal="center" vertical="center" wrapText="1"/>
    </xf>
    <xf numFmtId="0" fontId="21" fillId="0" borderId="44" xfId="0" applyFont="1" applyBorder="1">
      <alignment vertical="center"/>
    </xf>
    <xf numFmtId="0" fontId="10" fillId="0" borderId="46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top"/>
    </xf>
    <xf numFmtId="0" fontId="9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/>
    </xf>
    <xf numFmtId="49" fontId="3" fillId="0" borderId="0" xfId="0" applyNumberFormat="1" applyFont="1" applyAlignment="1">
      <alignment horizontal="left" vertical="center"/>
    </xf>
    <xf numFmtId="0" fontId="3" fillId="0" borderId="0" xfId="0" applyFont="1" applyAlignment="1" applyProtection="1">
      <alignment horizontal="center" vertical="center"/>
      <protection locked="0"/>
    </xf>
    <xf numFmtId="0" fontId="3" fillId="0" borderId="59" xfId="0" applyFont="1" applyBorder="1" applyAlignment="1">
      <alignment horizontal="center" vertical="center"/>
    </xf>
    <xf numFmtId="0" fontId="3" fillId="0" borderId="53" xfId="0" applyFont="1" applyBorder="1" applyAlignment="1">
      <alignment horizontal="left" vertical="center"/>
    </xf>
    <xf numFmtId="0" fontId="3" fillId="0" borderId="48" xfId="0" applyFont="1" applyBorder="1">
      <alignment vertical="center"/>
    </xf>
    <xf numFmtId="0" fontId="3" fillId="0" borderId="0" xfId="0" applyFont="1" applyAlignment="1">
      <alignment horizontal="left" vertical="center"/>
    </xf>
    <xf numFmtId="0" fontId="9" fillId="0" borderId="0" xfId="0" applyFont="1" applyAlignment="1">
      <alignment horizontal="center" vertical="center"/>
    </xf>
    <xf numFmtId="0" fontId="7" fillId="0" borderId="35" xfId="0" applyFont="1" applyBorder="1">
      <alignment vertical="center"/>
    </xf>
    <xf numFmtId="0" fontId="10" fillId="0" borderId="0" xfId="0" applyFont="1" applyAlignment="1">
      <alignment horizontal="left" vertical="center"/>
    </xf>
    <xf numFmtId="0" fontId="3" fillId="0" borderId="64" xfId="0" applyFont="1" applyBorder="1">
      <alignment vertical="center"/>
    </xf>
    <xf numFmtId="0" fontId="7" fillId="0" borderId="35" xfId="0" applyFont="1" applyBorder="1" applyAlignment="1">
      <alignment horizontal="center" vertical="center"/>
    </xf>
    <xf numFmtId="0" fontId="10" fillId="0" borderId="35" xfId="0" applyFont="1" applyBorder="1" applyAlignment="1">
      <alignment horizontal="left" vertical="center"/>
    </xf>
    <xf numFmtId="0" fontId="0" fillId="0" borderId="35" xfId="0" applyBorder="1">
      <alignment vertical="center"/>
    </xf>
    <xf numFmtId="0" fontId="3" fillId="0" borderId="65" xfId="0" applyFont="1" applyBorder="1">
      <alignment vertical="center"/>
    </xf>
    <xf numFmtId="0" fontId="3" fillId="0" borderId="66" xfId="0" applyFont="1" applyBorder="1">
      <alignment vertical="center"/>
    </xf>
    <xf numFmtId="0" fontId="3" fillId="0" borderId="67" xfId="0" applyFont="1" applyBorder="1">
      <alignment vertical="center"/>
    </xf>
    <xf numFmtId="0" fontId="11" fillId="0" borderId="0" xfId="0" applyFont="1" applyAlignment="1" applyProtection="1">
      <alignment horizontal="left" vertical="center"/>
      <protection locked="0"/>
    </xf>
    <xf numFmtId="0" fontId="0" fillId="0" borderId="34" xfId="0" applyBorder="1" applyProtection="1">
      <alignment vertical="center"/>
      <protection locked="0"/>
    </xf>
    <xf numFmtId="0" fontId="0" fillId="0" borderId="0" xfId="0" applyAlignment="1" applyProtection="1">
      <alignment horizontal="center" vertical="center"/>
      <protection locked="0"/>
    </xf>
    <xf numFmtId="0" fontId="19" fillId="0" borderId="35" xfId="0" applyFont="1" applyBorder="1">
      <alignment vertical="center"/>
    </xf>
    <xf numFmtId="0" fontId="11" fillId="0" borderId="35" xfId="0" applyFont="1" applyBorder="1">
      <alignment vertical="center"/>
    </xf>
    <xf numFmtId="0" fontId="0" fillId="7" borderId="80" xfId="0" applyFill="1" applyBorder="1">
      <alignment vertical="center"/>
    </xf>
    <xf numFmtId="0" fontId="0" fillId="7" borderId="34" xfId="0" applyFill="1" applyBorder="1">
      <alignment vertical="center"/>
    </xf>
    <xf numFmtId="0" fontId="0" fillId="7" borderId="77" xfId="0" applyFill="1" applyBorder="1">
      <alignment vertical="center"/>
    </xf>
    <xf numFmtId="0" fontId="0" fillId="7" borderId="81" xfId="0" applyFill="1" applyBorder="1">
      <alignment vertical="center"/>
    </xf>
    <xf numFmtId="0" fontId="0" fillId="7" borderId="0" xfId="0" applyFill="1">
      <alignment vertical="center"/>
    </xf>
    <xf numFmtId="0" fontId="0" fillId="7" borderId="33" xfId="0" applyFill="1" applyBorder="1">
      <alignment vertical="center"/>
    </xf>
    <xf numFmtId="0" fontId="0" fillId="7" borderId="81" xfId="0" applyFill="1" applyBorder="1" applyAlignment="1">
      <alignment horizontal="center" vertical="center"/>
    </xf>
    <xf numFmtId="0" fontId="0" fillId="7" borderId="0" xfId="0" applyFill="1" applyAlignment="1">
      <alignment horizontal="center" vertical="center"/>
    </xf>
    <xf numFmtId="0" fontId="0" fillId="7" borderId="33" xfId="0" applyFill="1" applyBorder="1" applyAlignment="1">
      <alignment horizontal="center" vertical="center"/>
    </xf>
    <xf numFmtId="0" fontId="17" fillId="7" borderId="0" xfId="0" applyFont="1" applyFill="1">
      <alignment vertical="center"/>
    </xf>
    <xf numFmtId="0" fontId="17" fillId="7" borderId="0" xfId="0" applyFont="1" applyFill="1" applyAlignment="1">
      <alignment horizontal="center" vertical="center"/>
    </xf>
    <xf numFmtId="0" fontId="0" fillId="7" borderId="81" xfId="0" applyFill="1" applyBorder="1" applyProtection="1">
      <alignment vertical="center"/>
      <protection locked="0"/>
    </xf>
    <xf numFmtId="0" fontId="0" fillId="7" borderId="0" xfId="0" applyFill="1" applyProtection="1">
      <alignment vertical="center"/>
      <protection locked="0"/>
    </xf>
    <xf numFmtId="0" fontId="0" fillId="7" borderId="33" xfId="0" applyFill="1" applyBorder="1" applyProtection="1">
      <alignment vertical="center"/>
      <protection locked="0"/>
    </xf>
    <xf numFmtId="0" fontId="0" fillId="7" borderId="164" xfId="0" applyFill="1" applyBorder="1" applyProtection="1">
      <alignment vertical="center"/>
      <protection locked="0"/>
    </xf>
    <xf numFmtId="0" fontId="0" fillId="7" borderId="165" xfId="0" applyFill="1" applyBorder="1" applyProtection="1">
      <alignment vertical="center"/>
      <protection locked="0"/>
    </xf>
    <xf numFmtId="0" fontId="0" fillId="7" borderId="166" xfId="0" applyFill="1" applyBorder="1" applyProtection="1">
      <alignment vertical="center"/>
      <protection locked="0"/>
    </xf>
    <xf numFmtId="0" fontId="3" fillId="0" borderId="0" xfId="0" applyFont="1" applyAlignment="1">
      <alignment horizontal="right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distributed"/>
    </xf>
    <xf numFmtId="0" fontId="3" fillId="0" borderId="0" xfId="0" applyFont="1" applyAlignment="1">
      <alignment horizontal="right" wrapText="1"/>
    </xf>
    <xf numFmtId="0" fontId="3" fillId="0" borderId="0" xfId="0" applyFont="1" applyAlignment="1">
      <alignment horizontal="left" wrapText="1"/>
    </xf>
    <xf numFmtId="0" fontId="11" fillId="0" borderId="0" xfId="0" applyFont="1" applyAlignment="1">
      <alignment horizontal="distributed"/>
    </xf>
    <xf numFmtId="0" fontId="3" fillId="0" borderId="0" xfId="0" applyFont="1" applyAlignment="1">
      <alignment wrapText="1"/>
    </xf>
    <xf numFmtId="0" fontId="13" fillId="8" borderId="128" xfId="0" applyFont="1" applyFill="1" applyBorder="1" applyAlignment="1">
      <alignment horizontal="centerContinuous" vertical="center"/>
    </xf>
    <xf numFmtId="0" fontId="13" fillId="8" borderId="129" xfId="0" applyFont="1" applyFill="1" applyBorder="1" applyAlignment="1">
      <alignment horizontal="centerContinuous" vertical="center"/>
    </xf>
    <xf numFmtId="0" fontId="13" fillId="8" borderId="130" xfId="0" applyFont="1" applyFill="1" applyBorder="1" applyAlignment="1">
      <alignment horizontal="centerContinuous" vertical="center"/>
    </xf>
    <xf numFmtId="0" fontId="3" fillId="2" borderId="33" xfId="0" applyFont="1" applyFill="1" applyBorder="1" applyAlignment="1" applyProtection="1">
      <alignment horizontal="left" vertical="center" wrapText="1"/>
      <protection locked="0"/>
    </xf>
    <xf numFmtId="0" fontId="7" fillId="0" borderId="93" xfId="0" applyFont="1" applyBorder="1" applyAlignment="1" applyProtection="1">
      <alignment horizontal="center" vertical="center" wrapText="1"/>
      <protection locked="0"/>
    </xf>
    <xf numFmtId="0" fontId="7" fillId="0" borderId="161" xfId="0" applyFont="1" applyBorder="1" applyAlignment="1" applyProtection="1">
      <alignment horizontal="center" vertical="center" wrapText="1"/>
      <protection locked="0"/>
    </xf>
    <xf numFmtId="0" fontId="7" fillId="0" borderId="162" xfId="0" applyFont="1" applyBorder="1" applyAlignment="1" applyProtection="1">
      <alignment horizontal="center" vertical="center" wrapText="1"/>
      <protection locked="0"/>
    </xf>
    <xf numFmtId="0" fontId="7" fillId="0" borderId="163" xfId="0" applyFont="1" applyBorder="1" applyAlignment="1" applyProtection="1">
      <alignment horizontal="center" vertical="center" wrapText="1"/>
      <protection locked="0"/>
    </xf>
    <xf numFmtId="0" fontId="7" fillId="0" borderId="91" xfId="0" applyFont="1" applyBorder="1" applyAlignment="1" applyProtection="1">
      <alignment horizontal="center" vertical="center" wrapText="1"/>
      <protection locked="0"/>
    </xf>
    <xf numFmtId="0" fontId="10" fillId="2" borderId="69" xfId="0" applyFont="1" applyFill="1" applyBorder="1" applyAlignment="1" applyProtection="1">
      <alignment horizontal="center" vertical="center" shrinkToFit="1"/>
      <protection locked="0"/>
    </xf>
    <xf numFmtId="0" fontId="10" fillId="2" borderId="11" xfId="0" applyFont="1" applyFill="1" applyBorder="1" applyAlignment="1" applyProtection="1">
      <alignment horizontal="center" vertical="center" shrinkToFit="1"/>
      <protection locked="0"/>
    </xf>
    <xf numFmtId="0" fontId="10" fillId="2" borderId="14" xfId="0" applyFont="1" applyFill="1" applyBorder="1" applyAlignment="1" applyProtection="1">
      <alignment horizontal="center" vertical="center" shrinkToFit="1"/>
      <protection locked="0"/>
    </xf>
    <xf numFmtId="0" fontId="10" fillId="2" borderId="17" xfId="0" applyFont="1" applyFill="1" applyBorder="1" applyAlignment="1" applyProtection="1">
      <alignment horizontal="center" vertical="center" shrinkToFit="1"/>
      <protection locked="0"/>
    </xf>
    <xf numFmtId="0" fontId="3" fillId="4" borderId="167" xfId="0" applyFont="1" applyFill="1" applyBorder="1" applyAlignment="1">
      <alignment horizontal="center" vertical="center"/>
    </xf>
    <xf numFmtId="0" fontId="7" fillId="6" borderId="168" xfId="0" applyFont="1" applyFill="1" applyBorder="1" applyAlignment="1">
      <alignment horizontal="center" vertical="center"/>
    </xf>
    <xf numFmtId="58" fontId="7" fillId="4" borderId="168" xfId="0" applyNumberFormat="1" applyFont="1" applyFill="1" applyBorder="1" applyAlignment="1">
      <alignment horizontal="center" vertical="center"/>
    </xf>
    <xf numFmtId="0" fontId="6" fillId="4" borderId="25" xfId="0" applyFont="1" applyFill="1" applyBorder="1" applyAlignment="1">
      <alignment horizontal="center" vertical="center" textRotation="255"/>
    </xf>
    <xf numFmtId="0" fontId="6" fillId="4" borderId="26" xfId="0" applyFont="1" applyFill="1" applyBorder="1" applyAlignment="1">
      <alignment horizontal="center" vertical="center" textRotation="255"/>
    </xf>
    <xf numFmtId="0" fontId="6" fillId="4" borderId="82" xfId="0" applyFont="1" applyFill="1" applyBorder="1" applyAlignment="1">
      <alignment horizontal="center" vertical="center" textRotation="255"/>
    </xf>
    <xf numFmtId="0" fontId="6" fillId="4" borderId="113" xfId="0" applyFont="1" applyFill="1" applyBorder="1" applyAlignment="1">
      <alignment horizontal="center" vertical="center"/>
    </xf>
    <xf numFmtId="0" fontId="7" fillId="4" borderId="25" xfId="0" applyFont="1" applyFill="1" applyBorder="1" applyAlignment="1">
      <alignment vertical="top" wrapText="1"/>
    </xf>
    <xf numFmtId="0" fontId="7" fillId="4" borderId="27" xfId="0" applyFont="1" applyFill="1" applyBorder="1" applyAlignment="1">
      <alignment vertical="top" wrapText="1"/>
    </xf>
    <xf numFmtId="0" fontId="7" fillId="4" borderId="28" xfId="0" applyFont="1" applyFill="1" applyBorder="1" applyAlignment="1">
      <alignment vertical="top" wrapText="1"/>
    </xf>
    <xf numFmtId="0" fontId="7" fillId="4" borderId="168" xfId="0" applyFont="1" applyFill="1" applyBorder="1" applyAlignment="1">
      <alignment vertical="top" wrapText="1"/>
    </xf>
    <xf numFmtId="0" fontId="7" fillId="4" borderId="82" xfId="0" applyFont="1" applyFill="1" applyBorder="1" applyAlignment="1">
      <alignment horizontal="center" vertical="center" wrapText="1"/>
    </xf>
    <xf numFmtId="0" fontId="10" fillId="2" borderId="8" xfId="0" applyFont="1" applyFill="1" applyBorder="1" applyAlignment="1" applyProtection="1">
      <alignment horizontal="center" vertical="center" shrinkToFit="1"/>
      <protection locked="0"/>
    </xf>
    <xf numFmtId="0" fontId="10" fillId="2" borderId="92" xfId="0" applyFont="1" applyFill="1" applyBorder="1" applyAlignment="1" applyProtection="1">
      <alignment horizontal="left" vertical="center"/>
      <protection locked="0"/>
    </xf>
    <xf numFmtId="0" fontId="24" fillId="2" borderId="15" xfId="0" applyFont="1" applyFill="1" applyBorder="1" applyAlignment="1" applyProtection="1">
      <alignment horizontal="center" vertical="center" wrapText="1"/>
      <protection locked="0"/>
    </xf>
    <xf numFmtId="0" fontId="26" fillId="0" borderId="0" xfId="0" applyFont="1" applyAlignment="1">
      <alignment horizontal="center"/>
    </xf>
    <xf numFmtId="0" fontId="24" fillId="4" borderId="25" xfId="0" applyFont="1" applyFill="1" applyBorder="1" applyAlignment="1">
      <alignment horizontal="center" vertical="center"/>
    </xf>
    <xf numFmtId="0" fontId="24" fillId="4" borderId="26" xfId="0" applyFont="1" applyFill="1" applyBorder="1" applyAlignment="1">
      <alignment horizontal="center" vertical="center"/>
    </xf>
    <xf numFmtId="0" fontId="24" fillId="4" borderId="27" xfId="0" applyFont="1" applyFill="1" applyBorder="1" applyAlignment="1">
      <alignment horizontal="center" vertical="center"/>
    </xf>
    <xf numFmtId="0" fontId="24" fillId="4" borderId="28" xfId="0" applyFont="1" applyFill="1" applyBorder="1" applyAlignment="1">
      <alignment horizontal="center" vertical="center"/>
    </xf>
    <xf numFmtId="0" fontId="27" fillId="4" borderId="28" xfId="0" applyFont="1" applyFill="1" applyBorder="1" applyAlignment="1">
      <alignment horizontal="center" vertical="center" shrinkToFit="1"/>
    </xf>
    <xf numFmtId="176" fontId="7" fillId="0" borderId="0" xfId="0" applyNumberFormat="1" applyFont="1" applyAlignment="1">
      <alignment horizontal="center" vertical="center"/>
    </xf>
    <xf numFmtId="0" fontId="7" fillId="0" borderId="35" xfId="0" applyFont="1" applyBorder="1" applyAlignment="1"/>
    <xf numFmtId="0" fontId="18" fillId="0" borderId="95" xfId="0" applyFont="1" applyBorder="1" applyAlignment="1" applyProtection="1">
      <alignment horizontal="center" vertical="center"/>
      <protection locked="0"/>
    </xf>
    <xf numFmtId="0" fontId="18" fillId="0" borderId="37" xfId="0" applyFont="1" applyBorder="1" applyAlignment="1" applyProtection="1">
      <alignment horizontal="center" vertical="center"/>
      <protection locked="0"/>
    </xf>
    <xf numFmtId="0" fontId="18" fillId="0" borderId="65" xfId="0" applyFont="1" applyBorder="1" applyAlignment="1" applyProtection="1">
      <alignment horizontal="center" vertical="center"/>
      <protection locked="0"/>
    </xf>
    <xf numFmtId="0" fontId="18" fillId="0" borderId="67" xfId="0" applyFont="1" applyBorder="1" applyAlignment="1" applyProtection="1">
      <alignment horizontal="center" vertical="center"/>
      <protection locked="0"/>
    </xf>
    <xf numFmtId="0" fontId="17" fillId="6" borderId="96" xfId="0" applyFont="1" applyFill="1" applyBorder="1" applyAlignment="1">
      <alignment horizontal="center" vertical="center"/>
    </xf>
    <xf numFmtId="0" fontId="17" fillId="6" borderId="97" xfId="0" applyFont="1" applyFill="1" applyBorder="1" applyAlignment="1">
      <alignment horizontal="center" vertical="center"/>
    </xf>
    <xf numFmtId="0" fontId="17" fillId="6" borderId="98" xfId="0" applyFont="1" applyFill="1" applyBorder="1" applyAlignment="1">
      <alignment horizontal="center" vertical="center"/>
    </xf>
    <xf numFmtId="0" fontId="17" fillId="6" borderId="53" xfId="0" applyFont="1" applyFill="1" applyBorder="1" applyAlignment="1">
      <alignment horizontal="center" vertical="center"/>
    </xf>
    <xf numFmtId="0" fontId="17" fillId="6" borderId="54" xfId="0" applyFont="1" applyFill="1" applyBorder="1" applyAlignment="1">
      <alignment horizontal="center" vertical="center"/>
    </xf>
    <xf numFmtId="0" fontId="17" fillId="6" borderId="99" xfId="0" applyFont="1" applyFill="1" applyBorder="1" applyAlignment="1">
      <alignment horizontal="center" vertical="center"/>
    </xf>
    <xf numFmtId="0" fontId="17" fillId="6" borderId="57" xfId="0" applyFont="1" applyFill="1" applyBorder="1" applyAlignment="1">
      <alignment horizontal="center" vertical="center"/>
    </xf>
    <xf numFmtId="0" fontId="17" fillId="6" borderId="58" xfId="0" applyFont="1" applyFill="1" applyBorder="1" applyAlignment="1">
      <alignment horizontal="center" vertical="center"/>
    </xf>
    <xf numFmtId="0" fontId="10" fillId="0" borderId="36" xfId="0" applyFont="1" applyBorder="1" applyAlignment="1">
      <alignment horizontal="center" vertical="center" wrapText="1"/>
    </xf>
    <xf numFmtId="0" fontId="10" fillId="0" borderId="93" xfId="0" applyFont="1" applyBorder="1" applyAlignment="1">
      <alignment horizontal="center" vertical="center" wrapText="1"/>
    </xf>
    <xf numFmtId="0" fontId="10" fillId="0" borderId="85" xfId="0" applyFont="1" applyBorder="1" applyAlignment="1">
      <alignment horizontal="center" vertical="center" wrapText="1"/>
    </xf>
    <xf numFmtId="0" fontId="10" fillId="0" borderId="86" xfId="0" applyFont="1" applyBorder="1" applyAlignment="1">
      <alignment horizontal="center" vertical="center" wrapText="1"/>
    </xf>
    <xf numFmtId="0" fontId="10" fillId="0" borderId="83" xfId="0" applyFont="1" applyBorder="1" applyAlignment="1">
      <alignment horizontal="center" vertical="center" wrapText="1"/>
    </xf>
    <xf numFmtId="0" fontId="10" fillId="0" borderId="47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0" fillId="0" borderId="87" xfId="0" applyFont="1" applyBorder="1" applyAlignment="1">
      <alignment horizontal="center" vertical="center" wrapText="1"/>
    </xf>
    <xf numFmtId="0" fontId="10" fillId="0" borderId="88" xfId="0" applyFont="1" applyBorder="1" applyAlignment="1">
      <alignment horizontal="center" vertical="center" wrapText="1"/>
    </xf>
    <xf numFmtId="0" fontId="10" fillId="0" borderId="35" xfId="0" applyFont="1" applyBorder="1" applyAlignment="1">
      <alignment horizontal="center" vertical="center" wrapText="1"/>
    </xf>
    <xf numFmtId="0" fontId="10" fillId="0" borderId="73" xfId="0" applyFont="1" applyBorder="1" applyAlignment="1">
      <alignment horizontal="center" vertical="center" wrapText="1"/>
    </xf>
    <xf numFmtId="0" fontId="6" fillId="0" borderId="86" xfId="0" applyFont="1" applyBorder="1" applyAlignment="1">
      <alignment horizontal="left" vertical="center"/>
    </xf>
    <xf numFmtId="0" fontId="6" fillId="0" borderId="37" xfId="0" applyFont="1" applyBorder="1" applyAlignment="1">
      <alignment horizontal="left" vertical="center"/>
    </xf>
    <xf numFmtId="0" fontId="6" fillId="0" borderId="35" xfId="0" applyFont="1" applyBorder="1" applyAlignment="1">
      <alignment horizontal="left" vertical="center"/>
    </xf>
    <xf numFmtId="0" fontId="6" fillId="0" borderId="40" xfId="0" applyFont="1" applyBorder="1" applyAlignment="1">
      <alignment horizontal="left" vertical="center"/>
    </xf>
    <xf numFmtId="0" fontId="6" fillId="0" borderId="24" xfId="0" applyFont="1" applyBorder="1" applyAlignment="1">
      <alignment horizontal="center" vertical="center"/>
    </xf>
    <xf numFmtId="0" fontId="6" fillId="0" borderId="86" xfId="0" applyFont="1" applyBorder="1" applyAlignment="1">
      <alignment horizontal="center" vertical="center"/>
    </xf>
    <xf numFmtId="0" fontId="6" fillId="0" borderId="39" xfId="0" applyFont="1" applyBorder="1" applyAlignment="1">
      <alignment horizontal="center" vertical="center"/>
    </xf>
    <xf numFmtId="0" fontId="6" fillId="0" borderId="35" xfId="0" applyFont="1" applyBorder="1" applyAlignment="1">
      <alignment horizontal="center" vertical="center"/>
    </xf>
    <xf numFmtId="0" fontId="3" fillId="0" borderId="12" xfId="0" applyFont="1" applyBorder="1" applyAlignment="1">
      <alignment horizontal="left" vertical="center" indent="1"/>
    </xf>
    <xf numFmtId="0" fontId="3" fillId="0" borderId="107" xfId="0" applyFont="1" applyBorder="1" applyAlignment="1">
      <alignment horizontal="center" vertical="center"/>
    </xf>
    <xf numFmtId="0" fontId="3" fillId="0" borderId="92" xfId="0" applyFont="1" applyBorder="1" applyAlignment="1">
      <alignment horizontal="center" vertical="center"/>
    </xf>
    <xf numFmtId="0" fontId="3" fillId="0" borderId="108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textRotation="255"/>
    </xf>
    <xf numFmtId="0" fontId="3" fillId="0" borderId="42" xfId="0" applyFont="1" applyBorder="1" applyAlignment="1">
      <alignment horizontal="center" vertical="center"/>
    </xf>
    <xf numFmtId="0" fontId="3" fillId="0" borderId="35" xfId="0" applyFont="1" applyBorder="1" applyAlignment="1">
      <alignment horizontal="center" vertical="center"/>
    </xf>
    <xf numFmtId="0" fontId="8" fillId="0" borderId="44" xfId="0" applyFont="1" applyBorder="1" applyAlignment="1">
      <alignment horizontal="center" vertical="center"/>
    </xf>
    <xf numFmtId="0" fontId="8" fillId="0" borderId="100" xfId="0" applyFont="1" applyBorder="1" applyAlignment="1">
      <alignment horizontal="center" vertical="center"/>
    </xf>
    <xf numFmtId="0" fontId="8" fillId="0" borderId="92" xfId="0" applyFont="1" applyBorder="1" applyAlignment="1">
      <alignment horizontal="center" vertical="center"/>
    </xf>
    <xf numFmtId="0" fontId="10" fillId="0" borderId="89" xfId="0" applyFont="1" applyBorder="1" applyAlignment="1">
      <alignment horizontal="center" vertical="center" wrapText="1"/>
    </xf>
    <xf numFmtId="0" fontId="10" fillId="0" borderId="42" xfId="0" applyFont="1" applyBorder="1" applyAlignment="1">
      <alignment horizontal="center" vertical="center" wrapText="1"/>
    </xf>
    <xf numFmtId="0" fontId="10" fillId="0" borderId="64" xfId="0" applyFont="1" applyBorder="1" applyAlignment="1">
      <alignment horizontal="center" vertical="center" wrapText="1"/>
    </xf>
    <xf numFmtId="0" fontId="10" fillId="0" borderId="90" xfId="0" applyFont="1" applyBorder="1" applyAlignment="1">
      <alignment horizontal="center" vertical="center" wrapText="1"/>
    </xf>
    <xf numFmtId="0" fontId="9" fillId="0" borderId="101" xfId="0" applyFont="1" applyBorder="1" applyAlignment="1">
      <alignment horizontal="center" vertical="center" wrapText="1"/>
    </xf>
    <xf numFmtId="0" fontId="9" fillId="0" borderId="44" xfId="0" applyFont="1" applyBorder="1" applyAlignment="1">
      <alignment horizontal="center" vertical="center" wrapText="1"/>
    </xf>
    <xf numFmtId="0" fontId="9" fillId="0" borderId="92" xfId="0" applyFont="1" applyBorder="1" applyAlignment="1">
      <alignment horizontal="center" vertical="center" shrinkToFit="1"/>
    </xf>
    <xf numFmtId="0" fontId="14" fillId="0" borderId="42" xfId="0" applyFont="1" applyBorder="1" applyAlignment="1">
      <alignment horizontal="center" vertical="center" shrinkToFit="1"/>
    </xf>
    <xf numFmtId="0" fontId="14" fillId="0" borderId="0" xfId="0" applyFont="1" applyAlignment="1">
      <alignment horizontal="center" vertical="center" shrinkToFit="1"/>
    </xf>
    <xf numFmtId="0" fontId="14" fillId="0" borderId="35" xfId="0" applyFont="1" applyBorder="1" applyAlignment="1">
      <alignment horizontal="center" vertical="center" shrinkToFit="1"/>
    </xf>
    <xf numFmtId="0" fontId="10" fillId="0" borderId="44" xfId="0" applyFont="1" applyBorder="1" applyAlignment="1">
      <alignment horizontal="center" vertical="center" shrinkToFit="1"/>
    </xf>
    <xf numFmtId="0" fontId="9" fillId="0" borderId="103" xfId="0" applyFont="1" applyBorder="1" applyAlignment="1">
      <alignment horizontal="center" vertical="center" shrinkToFit="1"/>
    </xf>
    <xf numFmtId="0" fontId="9" fillId="0" borderId="44" xfId="0" applyFont="1" applyBorder="1" applyAlignment="1">
      <alignment horizontal="center" vertical="center" shrinkToFit="1"/>
    </xf>
    <xf numFmtId="0" fontId="9" fillId="0" borderId="74" xfId="0" applyFont="1" applyBorder="1" applyAlignment="1">
      <alignment horizontal="center" vertical="center" shrinkToFit="1"/>
    </xf>
    <xf numFmtId="0" fontId="11" fillId="0" borderId="41" xfId="0" applyFont="1" applyBorder="1" applyAlignment="1">
      <alignment horizontal="center" vertical="center" wrapText="1"/>
    </xf>
    <xf numFmtId="0" fontId="11" fillId="0" borderId="56" xfId="0" applyFont="1" applyBorder="1" applyAlignment="1">
      <alignment horizontal="center" vertical="center" wrapText="1"/>
    </xf>
    <xf numFmtId="0" fontId="11" fillId="0" borderId="38" xfId="0" applyFont="1" applyBorder="1" applyAlignment="1">
      <alignment horizontal="center" vertical="center" wrapText="1"/>
    </xf>
    <xf numFmtId="0" fontId="11" fillId="0" borderId="55" xfId="0" applyFont="1" applyBorder="1" applyAlignment="1">
      <alignment horizontal="center" vertical="center" wrapText="1"/>
    </xf>
    <xf numFmtId="0" fontId="11" fillId="0" borderId="39" xfId="0" applyFont="1" applyBorder="1" applyAlignment="1">
      <alignment horizontal="center" vertical="center" wrapText="1"/>
    </xf>
    <xf numFmtId="0" fontId="11" fillId="0" borderId="91" xfId="0" applyFont="1" applyBorder="1" applyAlignment="1">
      <alignment horizontal="center" vertical="center" wrapText="1"/>
    </xf>
    <xf numFmtId="0" fontId="17" fillId="0" borderId="112" xfId="0" applyFont="1" applyBorder="1" applyAlignment="1" applyProtection="1">
      <alignment horizontal="center" vertical="center"/>
      <protection locked="0"/>
    </xf>
    <xf numFmtId="0" fontId="17" fillId="0" borderId="113" xfId="0" applyFont="1" applyBorder="1" applyAlignment="1" applyProtection="1">
      <alignment horizontal="center" vertical="center"/>
      <protection locked="0"/>
    </xf>
    <xf numFmtId="0" fontId="17" fillId="0" borderId="114" xfId="0" applyFont="1" applyBorder="1" applyAlignment="1" applyProtection="1">
      <alignment horizontal="center" vertical="center"/>
      <protection locked="0"/>
    </xf>
    <xf numFmtId="58" fontId="25" fillId="0" borderId="95" xfId="0" applyNumberFormat="1" applyFont="1" applyBorder="1" applyAlignment="1" applyProtection="1">
      <alignment horizontal="center" vertical="center"/>
      <protection locked="0"/>
    </xf>
    <xf numFmtId="58" fontId="25" fillId="0" borderId="86" xfId="0" applyNumberFormat="1" applyFont="1" applyBorder="1" applyAlignment="1" applyProtection="1">
      <alignment horizontal="center" vertical="center"/>
      <protection locked="0"/>
    </xf>
    <xf numFmtId="58" fontId="25" fillId="0" borderId="37" xfId="0" applyNumberFormat="1" applyFont="1" applyBorder="1" applyAlignment="1" applyProtection="1">
      <alignment horizontal="center" vertical="center"/>
      <protection locked="0"/>
    </xf>
    <xf numFmtId="58" fontId="25" fillId="0" borderId="65" xfId="0" applyNumberFormat="1" applyFont="1" applyBorder="1" applyAlignment="1" applyProtection="1">
      <alignment horizontal="center" vertical="center"/>
      <protection locked="0"/>
    </xf>
    <xf numFmtId="58" fontId="25" fillId="0" borderId="66" xfId="0" applyNumberFormat="1" applyFont="1" applyBorder="1" applyAlignment="1" applyProtection="1">
      <alignment horizontal="center" vertical="center"/>
      <protection locked="0"/>
    </xf>
    <xf numFmtId="58" fontId="25" fillId="0" borderId="67" xfId="0" applyNumberFormat="1" applyFont="1" applyBorder="1" applyAlignment="1" applyProtection="1">
      <alignment horizontal="center" vertical="center"/>
      <protection locked="0"/>
    </xf>
    <xf numFmtId="0" fontId="17" fillId="6" borderId="110" xfId="0" applyFont="1" applyFill="1" applyBorder="1" applyAlignment="1">
      <alignment horizontal="center" vertical="center"/>
    </xf>
    <xf numFmtId="0" fontId="17" fillId="6" borderId="66" xfId="0" applyFont="1" applyFill="1" applyBorder="1" applyAlignment="1">
      <alignment horizontal="center" vertical="center"/>
    </xf>
    <xf numFmtId="0" fontId="17" fillId="6" borderId="111" xfId="0" applyFont="1" applyFill="1" applyBorder="1" applyAlignment="1">
      <alignment horizontal="center" vertical="center"/>
    </xf>
    <xf numFmtId="0" fontId="17" fillId="0" borderId="64" xfId="0" applyFont="1" applyBorder="1" applyAlignment="1" applyProtection="1">
      <alignment horizontal="center" vertical="center"/>
      <protection locked="0"/>
    </xf>
    <xf numFmtId="0" fontId="17" fillId="0" borderId="0" xfId="0" applyFont="1" applyAlignment="1" applyProtection="1">
      <alignment horizontal="center" vertical="center"/>
      <protection locked="0"/>
    </xf>
    <xf numFmtId="0" fontId="17" fillId="0" borderId="48" xfId="0" applyFont="1" applyBorder="1" applyAlignment="1" applyProtection="1">
      <alignment horizontal="center" vertical="center"/>
      <protection locked="0"/>
    </xf>
    <xf numFmtId="0" fontId="17" fillId="0" borderId="65" xfId="0" applyFont="1" applyBorder="1" applyAlignment="1" applyProtection="1">
      <alignment horizontal="center" vertical="center"/>
      <protection locked="0"/>
    </xf>
    <xf numFmtId="0" fontId="17" fillId="0" borderId="66" xfId="0" applyFont="1" applyBorder="1" applyAlignment="1" applyProtection="1">
      <alignment horizontal="center" vertical="center"/>
      <protection locked="0"/>
    </xf>
    <xf numFmtId="0" fontId="17" fillId="0" borderId="67" xfId="0" applyFont="1" applyBorder="1" applyAlignment="1" applyProtection="1">
      <alignment horizontal="center" vertical="center"/>
      <protection locked="0"/>
    </xf>
    <xf numFmtId="0" fontId="3" fillId="0" borderId="142" xfId="0" applyFont="1" applyBorder="1" applyAlignment="1">
      <alignment horizontal="center" vertical="center" textRotation="255" wrapText="1"/>
    </xf>
    <xf numFmtId="0" fontId="3" fillId="0" borderId="143" xfId="0" applyFont="1" applyBorder="1" applyAlignment="1">
      <alignment horizontal="center" vertical="center" textRotation="255"/>
    </xf>
    <xf numFmtId="0" fontId="3" fillId="0" borderId="12" xfId="0" applyFont="1" applyBorder="1" applyAlignment="1">
      <alignment horizontal="center" vertical="center" textRotation="255"/>
    </xf>
    <xf numFmtId="0" fontId="3" fillId="0" borderId="146" xfId="0" applyFont="1" applyBorder="1" applyAlignment="1">
      <alignment horizontal="center" vertical="center" textRotation="255"/>
    </xf>
    <xf numFmtId="0" fontId="3" fillId="0" borderId="147" xfId="0" applyFont="1" applyBorder="1" applyAlignment="1">
      <alignment horizontal="center" vertical="center" textRotation="255"/>
    </xf>
    <xf numFmtId="0" fontId="11" fillId="0" borderId="41" xfId="0" applyFont="1" applyBorder="1" applyAlignment="1">
      <alignment horizontal="center" vertical="center"/>
    </xf>
    <xf numFmtId="0" fontId="11" fillId="0" borderId="42" xfId="0" applyFont="1" applyBorder="1" applyAlignment="1">
      <alignment horizontal="center" vertical="center"/>
    </xf>
    <xf numFmtId="0" fontId="11" fillId="0" borderId="38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62" xfId="0" applyFont="1" applyBorder="1" applyAlignment="1">
      <alignment horizontal="center" vertical="center"/>
    </xf>
    <xf numFmtId="0" fontId="11" fillId="0" borderId="57" xfId="0" applyFont="1" applyBorder="1" applyAlignment="1">
      <alignment horizontal="center" vertical="center"/>
    </xf>
    <xf numFmtId="0" fontId="23" fillId="0" borderId="12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12" xfId="0" applyFont="1" applyBorder="1" applyAlignment="1">
      <alignment horizontal="center" vertical="top" wrapText="1"/>
    </xf>
    <xf numFmtId="0" fontId="3" fillId="0" borderId="11" xfId="0" applyFont="1" applyBorder="1" applyAlignment="1">
      <alignment horizontal="center" vertical="top" wrapText="1"/>
    </xf>
    <xf numFmtId="0" fontId="3" fillId="0" borderId="151" xfId="0" applyFont="1" applyBorder="1" applyAlignment="1">
      <alignment horizontal="center" vertical="center"/>
    </xf>
    <xf numFmtId="0" fontId="17" fillId="6" borderId="47" xfId="0" applyFont="1" applyFill="1" applyBorder="1" applyAlignment="1">
      <alignment horizontal="center" vertical="center"/>
    </xf>
    <xf numFmtId="0" fontId="17" fillId="6" borderId="0" xfId="0" applyFont="1" applyFill="1" applyAlignment="1">
      <alignment horizontal="center" vertical="center"/>
    </xf>
    <xf numFmtId="0" fontId="17" fillId="6" borderId="55" xfId="0" applyFont="1" applyFill="1" applyBorder="1" applyAlignment="1">
      <alignment horizontal="center" vertical="center"/>
    </xf>
    <xf numFmtId="0" fontId="3" fillId="0" borderId="151" xfId="0" applyFont="1" applyBorder="1" applyAlignment="1">
      <alignment horizontal="center" vertical="center" wrapText="1"/>
    </xf>
    <xf numFmtId="0" fontId="3" fillId="0" borderId="134" xfId="0" applyFont="1" applyBorder="1" applyAlignment="1">
      <alignment horizontal="distributed" vertical="center"/>
    </xf>
    <xf numFmtId="0" fontId="3" fillId="0" borderId="10" xfId="0" applyFont="1" applyBorder="1" applyAlignment="1">
      <alignment horizontal="distributed" vertical="center"/>
    </xf>
    <xf numFmtId="0" fontId="3" fillId="0" borderId="36" xfId="0" applyFont="1" applyBorder="1" applyAlignment="1">
      <alignment horizontal="distributed" vertical="center"/>
    </xf>
    <xf numFmtId="0" fontId="10" fillId="0" borderId="12" xfId="0" applyFont="1" applyBorder="1" applyAlignment="1">
      <alignment horizontal="center" vertical="center"/>
    </xf>
    <xf numFmtId="0" fontId="10" fillId="0" borderId="133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 wrapText="1"/>
    </xf>
    <xf numFmtId="0" fontId="11" fillId="0" borderId="133" xfId="0" applyFont="1" applyBorder="1" applyAlignment="1">
      <alignment horizontal="center" vertical="center" wrapText="1"/>
    </xf>
    <xf numFmtId="0" fontId="3" fillId="0" borderId="151" xfId="0" applyFont="1" applyBorder="1" applyAlignment="1">
      <alignment horizontal="distributed" vertical="center" indent="6"/>
    </xf>
    <xf numFmtId="0" fontId="3" fillId="0" borderId="12" xfId="0" applyFont="1" applyBorder="1" applyAlignment="1">
      <alignment horizontal="distributed" vertical="center" indent="6"/>
    </xf>
    <xf numFmtId="0" fontId="3" fillId="0" borderId="152" xfId="0" applyFont="1" applyBorder="1" applyAlignment="1">
      <alignment horizontal="distributed" vertical="center" indent="6"/>
    </xf>
    <xf numFmtId="0" fontId="3" fillId="0" borderId="147" xfId="0" applyFont="1" applyBorder="1" applyAlignment="1">
      <alignment horizontal="distributed" vertical="center" indent="6"/>
    </xf>
    <xf numFmtId="0" fontId="11" fillId="0" borderId="147" xfId="0" applyFont="1" applyBorder="1" applyAlignment="1">
      <alignment horizontal="center" vertical="center" wrapText="1"/>
    </xf>
    <xf numFmtId="0" fontId="11" fillId="0" borderId="155" xfId="0" applyFont="1" applyBorder="1" applyAlignment="1">
      <alignment horizontal="center" vertical="center" wrapText="1"/>
    </xf>
    <xf numFmtId="0" fontId="3" fillId="0" borderId="143" xfId="0" applyFont="1" applyBorder="1" applyAlignment="1">
      <alignment horizontal="center" vertical="top" wrapText="1"/>
    </xf>
    <xf numFmtId="0" fontId="3" fillId="0" borderId="144" xfId="0" applyFont="1" applyBorder="1" applyAlignment="1">
      <alignment horizontal="center" vertical="top" wrapText="1"/>
    </xf>
    <xf numFmtId="0" fontId="3" fillId="0" borderId="143" xfId="0" applyFont="1" applyBorder="1" applyAlignment="1">
      <alignment horizontal="center" vertical="center" wrapText="1"/>
    </xf>
    <xf numFmtId="0" fontId="3" fillId="0" borderId="149" xfId="0" applyFont="1" applyBorder="1" applyAlignment="1">
      <alignment horizontal="center" vertical="center"/>
    </xf>
    <xf numFmtId="0" fontId="3" fillId="0" borderId="143" xfId="0" applyFont="1" applyBorder="1" applyAlignment="1">
      <alignment horizontal="center" vertical="center"/>
    </xf>
    <xf numFmtId="0" fontId="3" fillId="0" borderId="150" xfId="0" applyFont="1" applyBorder="1" applyAlignment="1">
      <alignment horizontal="center" vertical="center"/>
    </xf>
    <xf numFmtId="0" fontId="3" fillId="0" borderId="151" xfId="0" applyFont="1" applyBorder="1" applyAlignment="1">
      <alignment horizontal="distributed" vertical="center"/>
    </xf>
    <xf numFmtId="0" fontId="3" fillId="0" borderId="12" xfId="0" applyFont="1" applyBorder="1" applyAlignment="1">
      <alignment horizontal="distributed" vertical="center"/>
    </xf>
    <xf numFmtId="0" fontId="17" fillId="6" borderId="104" xfId="0" applyFont="1" applyFill="1" applyBorder="1" applyAlignment="1">
      <alignment horizontal="center" vertical="center"/>
    </xf>
    <xf numFmtId="0" fontId="17" fillId="6" borderId="105" xfId="0" applyFont="1" applyFill="1" applyBorder="1" applyAlignment="1">
      <alignment horizontal="center" vertical="center"/>
    </xf>
    <xf numFmtId="0" fontId="17" fillId="6" borderId="106" xfId="0" applyFont="1" applyFill="1" applyBorder="1" applyAlignment="1">
      <alignment horizontal="center" vertical="center"/>
    </xf>
    <xf numFmtId="0" fontId="17" fillId="6" borderId="141" xfId="0" applyFont="1" applyFill="1" applyBorder="1" applyAlignment="1">
      <alignment horizontal="center" vertical="center"/>
    </xf>
    <xf numFmtId="0" fontId="17" fillId="6" borderId="113" xfId="0" applyFont="1" applyFill="1" applyBorder="1" applyAlignment="1">
      <alignment horizontal="center" vertical="center"/>
    </xf>
    <xf numFmtId="0" fontId="17" fillId="6" borderId="82" xfId="0" applyFont="1" applyFill="1" applyBorder="1" applyAlignment="1">
      <alignment horizontal="center" vertical="center"/>
    </xf>
    <xf numFmtId="0" fontId="17" fillId="6" borderId="137" xfId="0" applyFont="1" applyFill="1" applyBorder="1" applyAlignment="1">
      <alignment horizontal="center" vertical="center"/>
    </xf>
    <xf numFmtId="0" fontId="17" fillId="6" borderId="138" xfId="0" applyFont="1" applyFill="1" applyBorder="1" applyAlignment="1">
      <alignment horizontal="center" vertical="center"/>
    </xf>
    <xf numFmtId="0" fontId="17" fillId="6" borderId="139" xfId="0" applyFont="1" applyFill="1" applyBorder="1" applyAlignment="1">
      <alignment horizontal="center" vertical="center"/>
    </xf>
    <xf numFmtId="0" fontId="17" fillId="6" borderId="140" xfId="0" applyFont="1" applyFill="1" applyBorder="1" applyAlignment="1">
      <alignment horizontal="center" vertical="center"/>
    </xf>
    <xf numFmtId="0" fontId="25" fillId="0" borderId="135" xfId="0" applyFont="1" applyBorder="1" applyAlignment="1">
      <alignment horizontal="center" vertical="center"/>
    </xf>
    <xf numFmtId="0" fontId="25" fillId="0" borderId="136" xfId="0" applyFont="1" applyBorder="1" applyAlignment="1">
      <alignment horizontal="center" vertical="center"/>
    </xf>
    <xf numFmtId="0" fontId="11" fillId="0" borderId="35" xfId="0" applyFont="1" applyBorder="1" applyAlignment="1">
      <alignment horizontal="left" vertical="center"/>
    </xf>
    <xf numFmtId="0" fontId="3" fillId="0" borderId="53" xfId="0" applyFont="1" applyBorder="1" applyAlignment="1">
      <alignment horizontal="center" vertical="center"/>
    </xf>
    <xf numFmtId="0" fontId="7" fillId="0" borderId="35" xfId="0" applyFont="1" applyBorder="1" applyAlignment="1">
      <alignment horizontal="center" vertical="center"/>
    </xf>
    <xf numFmtId="0" fontId="10" fillId="0" borderId="35" xfId="0" applyFont="1" applyBorder="1" applyAlignment="1">
      <alignment horizontal="center" vertical="center"/>
    </xf>
    <xf numFmtId="0" fontId="11" fillId="0" borderId="35" xfId="0" applyFont="1" applyBorder="1" applyAlignment="1">
      <alignment horizontal="distributed" vertical="center"/>
    </xf>
    <xf numFmtId="0" fontId="11" fillId="0" borderId="42" xfId="0" applyFont="1" applyBorder="1" applyAlignment="1">
      <alignment horizontal="left" vertical="center"/>
    </xf>
    <xf numFmtId="0" fontId="11" fillId="0" borderId="35" xfId="0" applyFont="1" applyBorder="1" applyAlignment="1">
      <alignment horizontal="center" vertical="center"/>
    </xf>
    <xf numFmtId="0" fontId="3" fillId="0" borderId="152" xfId="0" applyFont="1" applyBorder="1" applyAlignment="1">
      <alignment horizontal="distributed" vertical="center"/>
    </xf>
    <xf numFmtId="0" fontId="3" fillId="0" borderId="147" xfId="0" applyFont="1" applyBorder="1" applyAlignment="1">
      <alignment horizontal="distributed" vertical="center"/>
    </xf>
    <xf numFmtId="0" fontId="3" fillId="0" borderId="3" xfId="0" applyFont="1" applyBorder="1" applyAlignment="1">
      <alignment horizontal="left" vertical="top" wrapText="1"/>
    </xf>
    <xf numFmtId="0" fontId="3" fillId="0" borderId="12" xfId="0" applyFont="1" applyBorder="1" applyAlignment="1">
      <alignment horizontal="left" vertical="top" wrapText="1"/>
    </xf>
    <xf numFmtId="0" fontId="3" fillId="0" borderId="145" xfId="0" applyFont="1" applyBorder="1" applyAlignment="1">
      <alignment horizontal="left" vertical="top" wrapText="1"/>
    </xf>
    <xf numFmtId="0" fontId="3" fillId="0" borderId="146" xfId="0" applyFont="1" applyBorder="1" applyAlignment="1">
      <alignment horizontal="left" vertical="top" wrapText="1"/>
    </xf>
    <xf numFmtId="0" fontId="3" fillId="0" borderId="147" xfId="0" applyFont="1" applyBorder="1" applyAlignment="1">
      <alignment horizontal="left" vertical="top" wrapText="1"/>
    </xf>
    <xf numFmtId="0" fontId="3" fillId="0" borderId="148" xfId="0" applyFont="1" applyBorder="1" applyAlignment="1">
      <alignment horizontal="left" vertical="top" wrapText="1"/>
    </xf>
    <xf numFmtId="0" fontId="3" fillId="0" borderId="142" xfId="0" applyFont="1" applyBorder="1" applyAlignment="1">
      <alignment horizontal="center" vertical="top" wrapText="1"/>
    </xf>
    <xf numFmtId="0" fontId="3" fillId="0" borderId="147" xfId="0" applyFont="1" applyBorder="1" applyAlignment="1">
      <alignment horizontal="center" vertical="center"/>
    </xf>
    <xf numFmtId="0" fontId="3" fillId="0" borderId="153" xfId="0" applyFont="1" applyBorder="1" applyAlignment="1">
      <alignment horizontal="center" vertical="center"/>
    </xf>
    <xf numFmtId="0" fontId="3" fillId="0" borderId="98" xfId="0" applyFont="1" applyBorder="1" applyAlignment="1">
      <alignment horizontal="center" vertical="center" textRotation="255"/>
    </xf>
    <xf numFmtId="0" fontId="3" fillId="0" borderId="49" xfId="0" applyFont="1" applyBorder="1" applyAlignment="1">
      <alignment horizontal="center" vertical="center" textRotation="255"/>
    </xf>
    <xf numFmtId="0" fontId="3" fillId="0" borderId="47" xfId="0" applyFont="1" applyBorder="1" applyAlignment="1">
      <alignment horizontal="center" vertical="center" textRotation="255"/>
    </xf>
    <xf numFmtId="0" fontId="3" fillId="0" borderId="87" xfId="0" applyFont="1" applyBorder="1" applyAlignment="1">
      <alignment horizontal="center" vertical="center" textRotation="255"/>
    </xf>
    <xf numFmtId="0" fontId="3" fillId="0" borderId="99" xfId="0" applyFont="1" applyBorder="1" applyAlignment="1">
      <alignment horizontal="center" vertical="center" textRotation="255"/>
    </xf>
    <xf numFmtId="0" fontId="3" fillId="0" borderId="61" xfId="0" applyFont="1" applyBorder="1" applyAlignment="1">
      <alignment horizontal="center" vertical="center" textRotation="255"/>
    </xf>
    <xf numFmtId="0" fontId="3" fillId="0" borderId="0" xfId="0" applyFont="1" applyAlignment="1">
      <alignment horizontal="left" vertical="top" wrapText="1"/>
    </xf>
    <xf numFmtId="0" fontId="3" fillId="0" borderId="48" xfId="0" applyFont="1" applyBorder="1" applyAlignment="1">
      <alignment horizontal="left" vertical="top" wrapText="1"/>
    </xf>
    <xf numFmtId="0" fontId="3" fillId="0" borderId="57" xfId="0" applyFont="1" applyBorder="1" applyAlignment="1">
      <alignment horizontal="left" vertical="top" wrapText="1"/>
    </xf>
    <xf numFmtId="0" fontId="3" fillId="0" borderId="63" xfId="0" applyFont="1" applyBorder="1" applyAlignment="1">
      <alignment horizontal="left" vertical="top" wrapText="1"/>
    </xf>
    <xf numFmtId="0" fontId="6" fillId="0" borderId="35" xfId="0" applyFont="1" applyBorder="1" applyAlignment="1">
      <alignment horizontal="center"/>
    </xf>
    <xf numFmtId="0" fontId="3" fillId="0" borderId="41" xfId="0" applyFont="1" applyBorder="1" applyAlignment="1">
      <alignment horizontal="left" vertical="top" wrapText="1"/>
    </xf>
    <xf numFmtId="0" fontId="3" fillId="0" borderId="42" xfId="0" applyFont="1" applyBorder="1" applyAlignment="1">
      <alignment horizontal="left" vertical="top" wrapText="1"/>
    </xf>
    <xf numFmtId="0" fontId="3" fillId="0" borderId="43" xfId="0" applyFont="1" applyBorder="1" applyAlignment="1">
      <alignment horizontal="left" vertical="top" wrapText="1"/>
    </xf>
    <xf numFmtId="0" fontId="3" fillId="0" borderId="38" xfId="0" applyFont="1" applyBorder="1" applyAlignment="1">
      <alignment horizontal="left" vertical="top" wrapText="1"/>
    </xf>
    <xf numFmtId="0" fontId="3" fillId="0" borderId="39" xfId="0" applyFont="1" applyBorder="1" applyAlignment="1">
      <alignment horizontal="left" vertical="top" wrapText="1"/>
    </xf>
    <xf numFmtId="0" fontId="3" fillId="0" borderId="35" xfId="0" applyFont="1" applyBorder="1" applyAlignment="1">
      <alignment horizontal="left" vertical="top" wrapText="1"/>
    </xf>
    <xf numFmtId="0" fontId="3" fillId="0" borderId="40" xfId="0" applyFont="1" applyBorder="1" applyAlignment="1">
      <alignment horizontal="left" vertical="top" wrapText="1"/>
    </xf>
    <xf numFmtId="0" fontId="19" fillId="0" borderId="0" xfId="0" applyFont="1" applyAlignment="1">
      <alignment horizontal="center"/>
    </xf>
    <xf numFmtId="0" fontId="3" fillId="0" borderId="3" xfId="0" applyFont="1" applyBorder="1" applyAlignment="1">
      <alignment horizontal="center" vertical="center" textRotation="255" wrapText="1"/>
    </xf>
    <xf numFmtId="0" fontId="3" fillId="0" borderId="156" xfId="0" applyFont="1" applyBorder="1" applyAlignment="1">
      <alignment horizontal="center" vertical="center" textRotation="255" wrapText="1"/>
    </xf>
    <xf numFmtId="0" fontId="3" fillId="0" borderId="94" xfId="0" applyFont="1" applyBorder="1" applyAlignment="1">
      <alignment horizontal="left" vertical="top" wrapText="1"/>
    </xf>
    <xf numFmtId="0" fontId="3" fillId="0" borderId="154" xfId="0" applyFont="1" applyBorder="1" applyAlignment="1">
      <alignment horizontal="left" vertical="top" wrapText="1"/>
    </xf>
    <xf numFmtId="0" fontId="3" fillId="0" borderId="87" xfId="0" applyFont="1" applyBorder="1" applyAlignment="1">
      <alignment horizontal="center" vertical="center"/>
    </xf>
    <xf numFmtId="0" fontId="11" fillId="0" borderId="12" xfId="0" applyFont="1" applyBorder="1" applyAlignment="1">
      <alignment horizontal="center" vertical="center"/>
    </xf>
    <xf numFmtId="0" fontId="11" fillId="0" borderId="133" xfId="0" applyFont="1" applyBorder="1" applyAlignment="1">
      <alignment horizontal="center" vertical="center"/>
    </xf>
    <xf numFmtId="0" fontId="7" fillId="5" borderId="115" xfId="0" applyFont="1" applyFill="1" applyBorder="1" applyAlignment="1">
      <alignment horizontal="center" vertical="center" textRotation="255"/>
    </xf>
    <xf numFmtId="0" fontId="7" fillId="5" borderId="116" xfId="0" applyFont="1" applyFill="1" applyBorder="1" applyAlignment="1">
      <alignment horizontal="center" vertical="center" textRotation="255"/>
    </xf>
    <xf numFmtId="0" fontId="7" fillId="5" borderId="117" xfId="0" applyFont="1" applyFill="1" applyBorder="1" applyAlignment="1">
      <alignment horizontal="center" vertical="center" textRotation="255"/>
    </xf>
    <xf numFmtId="0" fontId="7" fillId="7" borderId="118" xfId="0" applyFont="1" applyFill="1" applyBorder="1" applyAlignment="1">
      <alignment horizontal="center" vertical="center" wrapText="1"/>
    </xf>
    <xf numFmtId="0" fontId="7" fillId="7" borderId="109" xfId="0" applyFont="1" applyFill="1" applyBorder="1" applyAlignment="1">
      <alignment horizontal="center" vertical="center" wrapText="1"/>
    </xf>
    <xf numFmtId="0" fontId="7" fillId="7" borderId="119" xfId="0" applyFont="1" applyFill="1" applyBorder="1" applyAlignment="1">
      <alignment horizontal="center" vertical="center" wrapText="1"/>
    </xf>
    <xf numFmtId="0" fontId="7" fillId="5" borderId="122" xfId="0" applyFont="1" applyFill="1" applyBorder="1" applyAlignment="1">
      <alignment horizontal="center" vertical="center" wrapText="1"/>
    </xf>
    <xf numFmtId="0" fontId="7" fillId="5" borderId="123" xfId="0" applyFont="1" applyFill="1" applyBorder="1" applyAlignment="1">
      <alignment horizontal="center" vertical="center" wrapText="1"/>
    </xf>
    <xf numFmtId="0" fontId="7" fillId="5" borderId="124" xfId="0" applyFont="1" applyFill="1" applyBorder="1" applyAlignment="1">
      <alignment horizontal="center" vertical="center" wrapText="1"/>
    </xf>
    <xf numFmtId="0" fontId="7" fillId="5" borderId="122" xfId="0" applyFont="1" applyFill="1" applyBorder="1" applyAlignment="1">
      <alignment horizontal="center" vertical="center"/>
    </xf>
    <xf numFmtId="0" fontId="7" fillId="5" borderId="123" xfId="0" applyFont="1" applyFill="1" applyBorder="1" applyAlignment="1">
      <alignment horizontal="center" vertical="center"/>
    </xf>
    <xf numFmtId="0" fontId="7" fillId="5" borderId="124" xfId="0" applyFont="1" applyFill="1" applyBorder="1" applyAlignment="1">
      <alignment horizontal="center" vertical="center"/>
    </xf>
    <xf numFmtId="58" fontId="7" fillId="5" borderId="122" xfId="0" applyNumberFormat="1" applyFont="1" applyFill="1" applyBorder="1" applyAlignment="1">
      <alignment horizontal="center" vertical="center" wrapText="1"/>
    </xf>
    <xf numFmtId="58" fontId="7" fillId="5" borderId="123" xfId="0" applyNumberFormat="1" applyFont="1" applyFill="1" applyBorder="1" applyAlignment="1">
      <alignment horizontal="center" vertical="center" wrapText="1"/>
    </xf>
    <xf numFmtId="58" fontId="7" fillId="5" borderId="124" xfId="0" applyNumberFormat="1" applyFont="1" applyFill="1" applyBorder="1" applyAlignment="1">
      <alignment horizontal="center" vertical="center" wrapText="1"/>
    </xf>
    <xf numFmtId="0" fontId="7" fillId="5" borderId="51" xfId="0" applyFont="1" applyFill="1" applyBorder="1" applyAlignment="1">
      <alignment horizontal="center" vertical="center" wrapText="1"/>
    </xf>
    <xf numFmtId="0" fontId="7" fillId="5" borderId="119" xfId="0" applyFont="1" applyFill="1" applyBorder="1" applyAlignment="1">
      <alignment horizontal="center" vertical="center" wrapText="1"/>
    </xf>
    <xf numFmtId="0" fontId="7" fillId="5" borderId="52" xfId="0" applyFont="1" applyFill="1" applyBorder="1" applyAlignment="1">
      <alignment horizontal="center" vertical="center" wrapText="1"/>
    </xf>
    <xf numFmtId="0" fontId="7" fillId="5" borderId="120" xfId="0" applyFont="1" applyFill="1" applyBorder="1" applyAlignment="1">
      <alignment horizontal="center" vertical="center" wrapText="1"/>
    </xf>
    <xf numFmtId="0" fontId="7" fillId="5" borderId="50" xfId="0" applyFont="1" applyFill="1" applyBorder="1" applyAlignment="1">
      <alignment horizontal="center" vertical="distributed" textRotation="255"/>
    </xf>
    <xf numFmtId="0" fontId="7" fillId="5" borderId="121" xfId="0" applyFont="1" applyFill="1" applyBorder="1" applyAlignment="1">
      <alignment horizontal="center" vertical="distributed" textRotation="255"/>
    </xf>
    <xf numFmtId="0" fontId="7" fillId="5" borderId="50" xfId="0" applyFont="1" applyFill="1" applyBorder="1" applyAlignment="1">
      <alignment horizontal="center" vertical="center" wrapText="1"/>
    </xf>
    <xf numFmtId="0" fontId="7" fillId="5" borderId="121" xfId="0" applyFont="1" applyFill="1" applyBorder="1" applyAlignment="1">
      <alignment horizontal="center" vertical="center" wrapText="1"/>
    </xf>
    <xf numFmtId="0" fontId="7" fillId="5" borderId="125" xfId="0" applyFont="1" applyFill="1" applyBorder="1" applyAlignment="1">
      <alignment horizontal="center" vertical="center" wrapText="1"/>
    </xf>
    <xf numFmtId="0" fontId="7" fillId="5" borderId="126" xfId="0" applyFont="1" applyFill="1" applyBorder="1" applyAlignment="1">
      <alignment horizontal="center" vertical="center" wrapText="1"/>
    </xf>
    <xf numFmtId="0" fontId="7" fillId="5" borderId="127" xfId="0" applyFont="1" applyFill="1" applyBorder="1" applyAlignment="1">
      <alignment horizontal="center" vertical="center" wrapText="1"/>
    </xf>
    <xf numFmtId="0" fontId="7" fillId="5" borderId="51" xfId="0" applyFont="1" applyFill="1" applyBorder="1" applyAlignment="1">
      <alignment horizontal="center" vertical="distributed" textRotation="255"/>
    </xf>
    <xf numFmtId="0" fontId="7" fillId="5" borderId="119" xfId="0" applyFont="1" applyFill="1" applyBorder="1" applyAlignment="1">
      <alignment horizontal="center" vertical="distributed" textRotation="255"/>
    </xf>
    <xf numFmtId="0" fontId="7" fillId="5" borderId="158" xfId="0" applyFont="1" applyFill="1" applyBorder="1" applyAlignment="1">
      <alignment horizontal="center" vertical="center" textRotation="255"/>
    </xf>
    <xf numFmtId="0" fontId="7" fillId="5" borderId="159" xfId="0" applyFont="1" applyFill="1" applyBorder="1" applyAlignment="1">
      <alignment horizontal="center" vertical="center" textRotation="255"/>
    </xf>
    <xf numFmtId="0" fontId="7" fillId="5" borderId="160" xfId="0" applyFont="1" applyFill="1" applyBorder="1" applyAlignment="1">
      <alignment horizontal="center" vertical="center" textRotation="255"/>
    </xf>
    <xf numFmtId="0" fontId="7" fillId="5" borderId="52" xfId="0" applyFont="1" applyFill="1" applyBorder="1" applyAlignment="1">
      <alignment horizontal="center" vertical="distributed" textRotation="255"/>
    </xf>
    <xf numFmtId="0" fontId="7" fillId="5" borderId="120" xfId="0" applyFont="1" applyFill="1" applyBorder="1" applyAlignment="1">
      <alignment horizontal="center" vertical="distributed" textRotation="255"/>
    </xf>
    <xf numFmtId="0" fontId="7" fillId="5" borderId="54" xfId="0" applyFont="1" applyFill="1" applyBorder="1" applyAlignment="1">
      <alignment horizontal="center" vertical="center" textRotation="255" wrapText="1"/>
    </xf>
    <xf numFmtId="0" fontId="7" fillId="5" borderId="111" xfId="0" applyFont="1" applyFill="1" applyBorder="1" applyAlignment="1">
      <alignment horizontal="center" vertical="center" textRotation="255" wrapText="1"/>
    </xf>
    <xf numFmtId="0" fontId="7" fillId="5" borderId="158" xfId="0" applyFont="1" applyFill="1" applyBorder="1" applyAlignment="1">
      <alignment horizontal="center" vertical="center" textRotation="255" wrapText="1"/>
    </xf>
    <xf numFmtId="0" fontId="7" fillId="5" borderId="159" xfId="0" applyFont="1" applyFill="1" applyBorder="1" applyAlignment="1">
      <alignment horizontal="center" vertical="center" textRotation="255" wrapText="1"/>
    </xf>
    <xf numFmtId="0" fontId="7" fillId="5" borderId="160" xfId="0" applyFont="1" applyFill="1" applyBorder="1" applyAlignment="1">
      <alignment horizontal="center" vertical="center" textRotation="255" wrapText="1"/>
    </xf>
    <xf numFmtId="0" fontId="16" fillId="2" borderId="0" xfId="0" applyFont="1" applyFill="1" applyAlignment="1" applyProtection="1">
      <alignment vertical="center" wrapText="1"/>
      <protection locked="0"/>
    </xf>
    <xf numFmtId="58" fontId="7" fillId="5" borderId="131" xfId="0" applyNumberFormat="1" applyFont="1" applyFill="1" applyBorder="1" applyAlignment="1">
      <alignment horizontal="center" vertical="center" wrapText="1"/>
    </xf>
    <xf numFmtId="58" fontId="7" fillId="5" borderId="34" xfId="0" applyNumberFormat="1" applyFont="1" applyFill="1" applyBorder="1" applyAlignment="1">
      <alignment horizontal="center" vertical="center" wrapText="1"/>
    </xf>
    <xf numFmtId="58" fontId="7" fillId="5" borderId="132" xfId="0" applyNumberFormat="1" applyFont="1" applyFill="1" applyBorder="1" applyAlignment="1">
      <alignment horizontal="center" vertical="center" wrapText="1"/>
    </xf>
    <xf numFmtId="58" fontId="7" fillId="5" borderId="88" xfId="0" applyNumberFormat="1" applyFont="1" applyFill="1" applyBorder="1" applyAlignment="1">
      <alignment horizontal="center" vertical="center" wrapText="1"/>
    </xf>
    <xf numFmtId="58" fontId="7" fillId="5" borderId="35" xfId="0" applyNumberFormat="1" applyFont="1" applyFill="1" applyBorder="1" applyAlignment="1">
      <alignment horizontal="center" vertical="center" wrapText="1"/>
    </xf>
    <xf numFmtId="58" fontId="7" fillId="5" borderId="91" xfId="0" applyNumberFormat="1" applyFont="1" applyFill="1" applyBorder="1" applyAlignment="1">
      <alignment horizontal="center" vertical="center" wrapText="1"/>
    </xf>
    <xf numFmtId="0" fontId="7" fillId="5" borderId="131" xfId="0" applyFont="1" applyFill="1" applyBorder="1" applyAlignment="1">
      <alignment horizontal="center" vertical="center"/>
    </xf>
    <xf numFmtId="0" fontId="7" fillId="5" borderId="34" xfId="0" applyFont="1" applyFill="1" applyBorder="1" applyAlignment="1">
      <alignment horizontal="center" vertical="center"/>
    </xf>
    <xf numFmtId="0" fontId="7" fillId="5" borderId="132" xfId="0" applyFont="1" applyFill="1" applyBorder="1" applyAlignment="1">
      <alignment horizontal="center" vertical="center"/>
    </xf>
    <xf numFmtId="0" fontId="7" fillId="5" borderId="88" xfId="0" applyFont="1" applyFill="1" applyBorder="1" applyAlignment="1">
      <alignment horizontal="center" vertical="center"/>
    </xf>
    <xf numFmtId="0" fontId="7" fillId="5" borderId="35" xfId="0" applyFont="1" applyFill="1" applyBorder="1" applyAlignment="1">
      <alignment horizontal="center" vertical="center"/>
    </xf>
    <xf numFmtId="0" fontId="7" fillId="5" borderId="91" xfId="0" applyFont="1" applyFill="1" applyBorder="1" applyAlignment="1">
      <alignment horizontal="center" vertical="center"/>
    </xf>
  </cellXfs>
  <cellStyles count="1">
    <cellStyle name="標準" xfId="0" builtinId="0"/>
  </cellStyles>
  <dxfs count="26">
    <dxf>
      <font>
        <condense val="0"/>
        <extend val="0"/>
        <color indexed="42"/>
      </font>
    </dxf>
    <dxf>
      <font>
        <condense val="0"/>
        <extend val="0"/>
        <color indexed="9"/>
      </font>
    </dxf>
    <dxf>
      <font>
        <condense val="0"/>
        <extend val="0"/>
        <color indexed="42"/>
      </font>
    </dxf>
    <dxf>
      <font>
        <condense val="0"/>
        <extend val="0"/>
        <color indexed="42"/>
      </font>
    </dxf>
    <dxf>
      <font>
        <condense val="0"/>
        <extend val="0"/>
        <color indexed="9"/>
      </font>
    </dxf>
    <dxf>
      <font>
        <condense val="0"/>
        <extend val="0"/>
        <color indexed="42"/>
      </font>
    </dxf>
    <dxf>
      <font>
        <condense val="0"/>
        <extend val="0"/>
        <color indexed="9"/>
      </font>
    </dxf>
    <dxf>
      <font>
        <condense val="0"/>
        <extend val="0"/>
        <color indexed="42"/>
      </font>
    </dxf>
    <dxf>
      <font>
        <condense val="0"/>
        <extend val="0"/>
        <color indexed="9"/>
      </font>
    </dxf>
    <dxf>
      <font>
        <condense val="0"/>
        <extend val="0"/>
        <color indexed="42"/>
      </font>
    </dxf>
    <dxf>
      <font>
        <condense val="0"/>
        <extend val="0"/>
        <color indexed="9"/>
      </font>
    </dxf>
    <dxf>
      <font>
        <condense val="0"/>
        <extend val="0"/>
        <color indexed="42"/>
      </font>
    </dxf>
    <dxf>
      <font>
        <condense val="0"/>
        <extend val="0"/>
        <color indexed="9"/>
      </font>
    </dxf>
    <dxf>
      <font>
        <condense val="0"/>
        <extend val="0"/>
        <color indexed="42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42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numFmt numFmtId="177" formatCode="&quot;令和2年&quot;m&quot;月&quot;d&quot;日&quot;"/>
    </dxf>
    <dxf>
      <numFmt numFmtId="178" formatCode="&quot;令和元年&quot;m&quot;月&quot;d&quot;日&quot;"/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142875</xdr:rowOff>
    </xdr:from>
    <xdr:to>
      <xdr:col>11</xdr:col>
      <xdr:colOff>0</xdr:colOff>
      <xdr:row>2</xdr:row>
      <xdr:rowOff>324001</xdr:rowOff>
    </xdr:to>
    <xdr:sp macro="" textlink="">
      <xdr:nvSpPr>
        <xdr:cNvPr id="3" name="Text Box 8">
          <a:extLst>
            <a:ext uri="{FF2B5EF4-FFF2-40B4-BE49-F238E27FC236}">
              <a16:creationId xmlns:a16="http://schemas.microsoft.com/office/drawing/2014/main" id="{5FEAC541-620E-4976-B651-FE088032EC88}"/>
            </a:ext>
          </a:extLst>
        </xdr:cNvPr>
        <xdr:cNvSpPr txBox="1">
          <a:spLocks noChangeArrowheads="1"/>
        </xdr:cNvSpPr>
      </xdr:nvSpPr>
      <xdr:spPr bwMode="auto">
        <a:xfrm>
          <a:off x="129540" y="142875"/>
          <a:ext cx="1645920" cy="379246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　確認や印刷する生徒の</a:t>
          </a:r>
          <a:endParaRPr lang="en-US" altLang="ja-JP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　番号を入れてください</a:t>
          </a:r>
        </a:p>
      </xdr:txBody>
    </xdr:sp>
    <xdr:clientData/>
  </xdr:twoCellAnchor>
  <xdr:twoCellAnchor>
    <xdr:from>
      <xdr:col>3</xdr:col>
      <xdr:colOff>38100</xdr:colOff>
      <xdr:row>2</xdr:row>
      <xdr:rowOff>333375</xdr:rowOff>
    </xdr:from>
    <xdr:to>
      <xdr:col>3</xdr:col>
      <xdr:colOff>38100</xdr:colOff>
      <xdr:row>3</xdr:row>
      <xdr:rowOff>114300</xdr:rowOff>
    </xdr:to>
    <xdr:sp macro="" textlink="">
      <xdr:nvSpPr>
        <xdr:cNvPr id="4" name="Line 10">
          <a:extLst>
            <a:ext uri="{FF2B5EF4-FFF2-40B4-BE49-F238E27FC236}">
              <a16:creationId xmlns:a16="http://schemas.microsoft.com/office/drawing/2014/main" id="{4BB18F5F-4B58-4AD9-AEEF-32718A9FFAB0}"/>
            </a:ext>
          </a:extLst>
        </xdr:cNvPr>
        <xdr:cNvSpPr>
          <a:spLocks noChangeShapeType="1"/>
        </xdr:cNvSpPr>
      </xdr:nvSpPr>
      <xdr:spPr bwMode="auto">
        <a:xfrm>
          <a:off x="350520" y="531495"/>
          <a:ext cx="0" cy="18478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19050</xdr:colOff>
      <xdr:row>11</xdr:row>
      <xdr:rowOff>142875</xdr:rowOff>
    </xdr:from>
    <xdr:to>
      <xdr:col>10</xdr:col>
      <xdr:colOff>171450</xdr:colOff>
      <xdr:row>14</xdr:row>
      <xdr:rowOff>19050</xdr:rowOff>
    </xdr:to>
    <xdr:sp macro="" textlink="">
      <xdr:nvSpPr>
        <xdr:cNvPr id="5" name="Text Box 11">
          <a:extLst>
            <a:ext uri="{FF2B5EF4-FFF2-40B4-BE49-F238E27FC236}">
              <a16:creationId xmlns:a16="http://schemas.microsoft.com/office/drawing/2014/main" id="{8703D857-A09C-4901-BE35-D8EFFE41C628}"/>
            </a:ext>
          </a:extLst>
        </xdr:cNvPr>
        <xdr:cNvSpPr txBox="1">
          <a:spLocks noChangeArrowheads="1"/>
        </xdr:cNvSpPr>
      </xdr:nvSpPr>
      <xdr:spPr bwMode="auto">
        <a:xfrm>
          <a:off x="152400" y="2209800"/>
          <a:ext cx="1600200" cy="428625"/>
        </a:xfrm>
        <a:prstGeom prst="rect">
          <a:avLst/>
        </a:prstGeom>
        <a:solidFill>
          <a:srgbClr val="00CC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22860" rIns="0" bIns="0" anchor="ctr" upright="1"/>
        <a:lstStyle/>
        <a:p>
          <a:pPr algn="ctr" rtl="0">
            <a:defRPr sz="1000"/>
          </a:pPr>
          <a:r>
            <a:rPr lang="ja-JP" altLang="en-US" sz="16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初期設定データ</a:t>
          </a:r>
        </a:p>
      </xdr:txBody>
    </xdr:sp>
    <xdr:clientData/>
  </xdr:twoCellAnchor>
  <xdr:twoCellAnchor>
    <xdr:from>
      <xdr:col>30</xdr:col>
      <xdr:colOff>228600</xdr:colOff>
      <xdr:row>58</xdr:row>
      <xdr:rowOff>142875</xdr:rowOff>
    </xdr:from>
    <xdr:to>
      <xdr:col>31</xdr:col>
      <xdr:colOff>281240</xdr:colOff>
      <xdr:row>59</xdr:row>
      <xdr:rowOff>203250</xdr:rowOff>
    </xdr:to>
    <xdr:sp macro="" textlink="">
      <xdr:nvSpPr>
        <xdr:cNvPr id="6" name="Text Box 12">
          <a:extLst>
            <a:ext uri="{FF2B5EF4-FFF2-40B4-BE49-F238E27FC236}">
              <a16:creationId xmlns:a16="http://schemas.microsoft.com/office/drawing/2014/main" id="{36190C3D-D28B-443E-99F2-0215BB196457}"/>
            </a:ext>
          </a:extLst>
        </xdr:cNvPr>
        <xdr:cNvSpPr txBox="1">
          <a:spLocks noChangeArrowheads="1"/>
        </xdr:cNvSpPr>
      </xdr:nvSpPr>
      <xdr:spPr bwMode="auto">
        <a:xfrm>
          <a:off x="6896100" y="7069455"/>
          <a:ext cx="281240" cy="273735"/>
        </a:xfrm>
        <a:prstGeom prst="rect">
          <a:avLst/>
        </a:prstGeom>
        <a:solidFill>
          <a:srgbClr val="FFFFFF"/>
        </a:solidFill>
        <a:ln w="9525" cap="rnd">
          <a:solidFill>
            <a:srgbClr val="000000"/>
          </a:solidFill>
          <a:prstDash val="sysDot"/>
          <a:miter lim="800000"/>
          <a:headEnd/>
          <a:tailEnd/>
        </a:ln>
      </xdr:spPr>
      <xdr:txBody>
        <a:bodyPr vertOverflow="clip" wrap="square" lIns="36576" tIns="22860" rIns="36576" bIns="22860" anchor="ctr" upright="1"/>
        <a:lstStyle/>
        <a:p>
          <a:pPr algn="ctr" rtl="0">
            <a:defRPr sz="1000"/>
          </a:pPr>
          <a:r>
            <a:rPr lang="ja-JP" altLang="en-US" sz="14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印</a:t>
          </a:r>
        </a:p>
      </xdr:txBody>
    </xdr:sp>
    <xdr:clientData/>
  </xdr:twoCellAnchor>
  <xdr:twoCellAnchor>
    <xdr:from>
      <xdr:col>42</xdr:col>
      <xdr:colOff>76199</xdr:colOff>
      <xdr:row>58</xdr:row>
      <xdr:rowOff>180975</xdr:rowOff>
    </xdr:from>
    <xdr:to>
      <xdr:col>42</xdr:col>
      <xdr:colOff>352424</xdr:colOff>
      <xdr:row>60</xdr:row>
      <xdr:rowOff>19050</xdr:rowOff>
    </xdr:to>
    <xdr:grpSp>
      <xdr:nvGrpSpPr>
        <xdr:cNvPr id="7" name="Group 20">
          <a:extLst>
            <a:ext uri="{FF2B5EF4-FFF2-40B4-BE49-F238E27FC236}">
              <a16:creationId xmlns:a16="http://schemas.microsoft.com/office/drawing/2014/main" id="{A3F11EEF-A0A3-4417-9BDE-013387F75C01}"/>
            </a:ext>
          </a:extLst>
        </xdr:cNvPr>
        <xdr:cNvGrpSpPr>
          <a:grpSpLocks/>
        </xdr:cNvGrpSpPr>
      </xdr:nvGrpSpPr>
      <xdr:grpSpPr bwMode="auto">
        <a:xfrm>
          <a:off x="11237767" y="12901180"/>
          <a:ext cx="276225" cy="271029"/>
          <a:chOff x="912" y="677"/>
          <a:chExt cx="38" cy="32"/>
        </a:xfrm>
      </xdr:grpSpPr>
      <xdr:sp macro="" textlink="">
        <xdr:nvSpPr>
          <xdr:cNvPr id="8" name="Oval 18">
            <a:extLst>
              <a:ext uri="{FF2B5EF4-FFF2-40B4-BE49-F238E27FC236}">
                <a16:creationId xmlns:a16="http://schemas.microsoft.com/office/drawing/2014/main" id="{336D2D30-ABFB-4F9B-89D1-A44C81F4C737}"/>
              </a:ext>
            </a:extLst>
          </xdr:cNvPr>
          <xdr:cNvSpPr>
            <a:spLocks noChangeArrowheads="1"/>
          </xdr:cNvSpPr>
        </xdr:nvSpPr>
        <xdr:spPr bwMode="auto">
          <a:xfrm>
            <a:off x="912" y="677"/>
            <a:ext cx="29" cy="28"/>
          </a:xfrm>
          <a:prstGeom prst="ellipse">
            <a:avLst/>
          </a:prstGeom>
          <a:solidFill>
            <a:srgbClr val="FFFFFF"/>
          </a:solidFill>
          <a:ln w="9525" cap="rnd">
            <a:solidFill>
              <a:srgbClr val="000000"/>
            </a:solidFill>
            <a:prstDash val="sysDot"/>
            <a:round/>
            <a:headEnd/>
            <a:tailEnd/>
          </a:ln>
        </xdr:spPr>
      </xdr:sp>
      <xdr:sp macro="" textlink="">
        <xdr:nvSpPr>
          <xdr:cNvPr id="9" name="Text Box 15">
            <a:extLst>
              <a:ext uri="{FF2B5EF4-FFF2-40B4-BE49-F238E27FC236}">
                <a16:creationId xmlns:a16="http://schemas.microsoft.com/office/drawing/2014/main" id="{B566F499-8D9B-426D-BB48-2B2BFCF3435E}"/>
              </a:ext>
            </a:extLst>
          </xdr:cNvPr>
          <xdr:cNvSpPr txBox="1">
            <a:spLocks noChangeArrowheads="1"/>
          </xdr:cNvSpPr>
        </xdr:nvSpPr>
        <xdr:spPr bwMode="auto">
          <a:xfrm>
            <a:off x="916" y="679"/>
            <a:ext cx="34" cy="30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18288" rIns="0" bIns="0" anchor="t" upright="1"/>
          <a:lstStyle/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印</a:t>
            </a:r>
          </a:p>
        </xdr:txBody>
      </xdr: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2138" name="Oval 15">
          <a:extLst>
            <a:ext uri="{FF2B5EF4-FFF2-40B4-BE49-F238E27FC236}">
              <a16:creationId xmlns:a16="http://schemas.microsoft.com/office/drawing/2014/main" id="{00000000-0008-0000-0100-00005A080000}"/>
            </a:ext>
          </a:extLst>
        </xdr:cNvPr>
        <xdr:cNvSpPr>
          <a:spLocks noChangeArrowheads="1"/>
        </xdr:cNvSpPr>
      </xdr:nvSpPr>
      <xdr:spPr bwMode="auto">
        <a:xfrm>
          <a:off x="752475" y="0"/>
          <a:ext cx="0" cy="0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2139" name="Oval 16">
          <a:extLst>
            <a:ext uri="{FF2B5EF4-FFF2-40B4-BE49-F238E27FC236}">
              <a16:creationId xmlns:a16="http://schemas.microsoft.com/office/drawing/2014/main" id="{00000000-0008-0000-0100-00005B080000}"/>
            </a:ext>
          </a:extLst>
        </xdr:cNvPr>
        <xdr:cNvSpPr>
          <a:spLocks noChangeArrowheads="1"/>
        </xdr:cNvSpPr>
      </xdr:nvSpPr>
      <xdr:spPr bwMode="auto">
        <a:xfrm>
          <a:off x="752475" y="0"/>
          <a:ext cx="0" cy="0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2140" name="Oval 17">
          <a:extLst>
            <a:ext uri="{FF2B5EF4-FFF2-40B4-BE49-F238E27FC236}">
              <a16:creationId xmlns:a16="http://schemas.microsoft.com/office/drawing/2014/main" id="{00000000-0008-0000-0100-00005C080000}"/>
            </a:ext>
          </a:extLst>
        </xdr:cNvPr>
        <xdr:cNvSpPr>
          <a:spLocks noChangeArrowheads="1"/>
        </xdr:cNvSpPr>
      </xdr:nvSpPr>
      <xdr:spPr bwMode="auto">
        <a:xfrm>
          <a:off x="752475" y="0"/>
          <a:ext cx="0" cy="0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2141" name="Oval 18">
          <a:extLst>
            <a:ext uri="{FF2B5EF4-FFF2-40B4-BE49-F238E27FC236}">
              <a16:creationId xmlns:a16="http://schemas.microsoft.com/office/drawing/2014/main" id="{00000000-0008-0000-0100-00005D080000}"/>
            </a:ext>
          </a:extLst>
        </xdr:cNvPr>
        <xdr:cNvSpPr>
          <a:spLocks noChangeArrowheads="1"/>
        </xdr:cNvSpPr>
      </xdr:nvSpPr>
      <xdr:spPr bwMode="auto">
        <a:xfrm>
          <a:off x="752475" y="0"/>
          <a:ext cx="0" cy="0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AZ65"/>
  <sheetViews>
    <sheetView showGridLines="0" tabSelected="1" showOutlineSymbols="0" topLeftCell="B1" zoomScale="110" zoomScaleNormal="110" workbookViewId="0">
      <selection activeCell="B2" sqref="B2:L47"/>
    </sheetView>
  </sheetViews>
  <sheetFormatPr defaultColWidth="9" defaultRowHeight="13.5" x14ac:dyDescent="0.15"/>
  <cols>
    <col min="1" max="1" width="9" style="146"/>
    <col min="2" max="2" width="1.875" style="146" customWidth="1"/>
    <col min="3" max="11" width="2.625" style="146" customWidth="1"/>
    <col min="12" max="12" width="1.875" style="146" customWidth="1"/>
    <col min="13" max="13" width="3" style="146" customWidth="1"/>
    <col min="14" max="14" width="1" style="146" customWidth="1"/>
    <col min="15" max="26" width="3.875" style="146" customWidth="1"/>
    <col min="27" max="27" width="1.25" style="146" customWidth="1"/>
    <col min="28" max="28" width="1.375" style="146" customWidth="1"/>
    <col min="29" max="29" width="4.75" style="146" customWidth="1"/>
    <col min="30" max="31" width="3.625" style="146" customWidth="1"/>
    <col min="32" max="32" width="3.75" style="146" customWidth="1"/>
    <col min="33" max="35" width="3.875" style="146" customWidth="1"/>
    <col min="36" max="39" width="2.875" style="146" customWidth="1"/>
    <col min="40" max="43" width="6.125" style="146" customWidth="1"/>
    <col min="44" max="45" width="1" style="146" customWidth="1"/>
    <col min="46" max="16384" width="9" style="146"/>
  </cols>
  <sheetData>
    <row r="1" spans="2:52" ht="14.25" thickBot="1" x14ac:dyDescent="0.2"/>
    <row r="2" spans="2:52" ht="15.75" customHeight="1" thickTop="1" x14ac:dyDescent="0.15">
      <c r="B2" s="196"/>
      <c r="C2" s="197"/>
      <c r="D2" s="197"/>
      <c r="E2" s="197"/>
      <c r="F2" s="197"/>
      <c r="G2" s="197"/>
      <c r="H2" s="197"/>
      <c r="I2" s="197"/>
      <c r="J2" s="197"/>
      <c r="K2" s="197"/>
      <c r="L2" s="198"/>
      <c r="M2"/>
      <c r="N2" s="136"/>
      <c r="O2" s="136"/>
      <c r="P2" s="136"/>
      <c r="Q2" s="137"/>
      <c r="R2" s="138"/>
      <c r="S2" s="139"/>
      <c r="T2" s="140"/>
      <c r="U2" s="140"/>
      <c r="V2" s="140"/>
      <c r="W2" s="140"/>
      <c r="X2" s="136"/>
      <c r="Y2" s="136"/>
      <c r="Z2" s="136"/>
      <c r="AA2" s="136"/>
      <c r="AB2" s="136"/>
      <c r="AC2" s="136"/>
      <c r="AD2" s="141"/>
      <c r="AE2" s="142"/>
      <c r="AF2" s="142"/>
      <c r="AG2" s="133"/>
      <c r="AH2" s="133"/>
      <c r="AI2" s="133"/>
      <c r="AJ2" s="143"/>
      <c r="AK2" s="144"/>
      <c r="AL2" s="144"/>
      <c r="AM2" s="144"/>
      <c r="AN2" s="144"/>
      <c r="AO2" s="144"/>
      <c r="AP2" s="145"/>
      <c r="AQ2" s="145"/>
      <c r="AR2"/>
      <c r="AT2" s="191"/>
      <c r="AU2" s="191"/>
      <c r="AV2" s="191"/>
      <c r="AW2" s="191"/>
    </row>
    <row r="3" spans="2:52" ht="32.25" customHeight="1" x14ac:dyDescent="0.25">
      <c r="B3" s="199"/>
      <c r="C3" s="200"/>
      <c r="D3" s="200"/>
      <c r="E3" s="200"/>
      <c r="F3" s="200"/>
      <c r="G3" s="200"/>
      <c r="H3" s="200"/>
      <c r="I3" s="200"/>
      <c r="J3" s="200"/>
      <c r="K3" s="200"/>
      <c r="L3" s="201"/>
      <c r="M3"/>
      <c r="Q3" s="426" t="s">
        <v>131</v>
      </c>
      <c r="R3" s="426"/>
      <c r="S3" s="248">
        <v>7</v>
      </c>
      <c r="T3" s="147" t="s">
        <v>45</v>
      </c>
      <c r="U3" s="143"/>
      <c r="V3" s="143"/>
      <c r="W3" s="148" t="s">
        <v>97</v>
      </c>
      <c r="X3" s="143"/>
      <c r="Y3" s="143"/>
      <c r="Z3" s="143"/>
      <c r="AA3" s="143"/>
      <c r="AB3" s="143"/>
      <c r="AC3" s="143"/>
      <c r="AD3" s="143"/>
      <c r="AE3" s="143"/>
      <c r="AF3" s="143"/>
      <c r="AG3" s="143"/>
      <c r="AH3" s="143"/>
      <c r="AI3" s="143"/>
      <c r="AJ3" s="143"/>
      <c r="AK3" s="143"/>
      <c r="AL3" s="143"/>
      <c r="AM3" s="143"/>
      <c r="AN3" s="255" t="s">
        <v>46</v>
      </c>
      <c r="AO3" s="255"/>
      <c r="AP3" s="418">
        <f>VLOOKUP(AA$5,②個人データ入力シート!$C$8:$BQ$53,67)</f>
        <v>10001</v>
      </c>
      <c r="AQ3" s="418" t="e">
        <f>VLOOKUP(AB$5,②個人データ入力シート!$C$8:$BQ$53,2)</f>
        <v>#N/A</v>
      </c>
      <c r="AR3" s="136"/>
      <c r="AS3" s="149"/>
    </row>
    <row r="4" spans="2:52" ht="9.75" customHeight="1" thickBot="1" x14ac:dyDescent="0.2">
      <c r="B4" s="199"/>
      <c r="C4" s="200"/>
      <c r="D4" s="200"/>
      <c r="E4" s="200"/>
      <c r="F4" s="200"/>
      <c r="G4" s="200"/>
      <c r="H4" s="200"/>
      <c r="I4" s="200"/>
      <c r="J4" s="200"/>
      <c r="K4" s="200"/>
      <c r="L4" s="201"/>
      <c r="M4"/>
      <c r="N4" s="136"/>
      <c r="O4" s="136"/>
      <c r="P4" s="136"/>
      <c r="Q4" s="136"/>
      <c r="R4" s="136"/>
      <c r="S4" s="136"/>
      <c r="T4" s="136"/>
      <c r="U4" s="136"/>
      <c r="V4" s="136"/>
      <c r="W4" s="136"/>
      <c r="X4" s="136"/>
      <c r="Y4" s="136"/>
      <c r="Z4" s="136"/>
      <c r="AA4" s="136"/>
      <c r="AB4" s="136"/>
      <c r="AC4" s="136"/>
      <c r="AD4" s="136"/>
      <c r="AE4" s="136"/>
      <c r="AF4" s="136"/>
      <c r="AG4" s="136"/>
      <c r="AH4" s="136"/>
      <c r="AI4" s="136"/>
      <c r="AJ4" s="156"/>
      <c r="AK4" s="156"/>
      <c r="AL4" s="150"/>
      <c r="AM4" s="150"/>
      <c r="AN4" s="150"/>
      <c r="AO4" s="150"/>
      <c r="AP4" s="150"/>
      <c r="AQ4" s="150"/>
      <c r="AR4" s="136"/>
      <c r="AS4" s="149"/>
    </row>
    <row r="5" spans="2:52" ht="20.25" customHeight="1" x14ac:dyDescent="0.15">
      <c r="B5" s="199"/>
      <c r="C5" s="256">
        <v>0</v>
      </c>
      <c r="D5" s="257"/>
      <c r="E5" s="260" t="s">
        <v>54</v>
      </c>
      <c r="F5" s="262" t="str">
        <f>VLOOKUP(C5,②個人データ入力シート!C8:BQ53,2)</f>
        <v>佐賀　太郎</v>
      </c>
      <c r="G5" s="263"/>
      <c r="H5" s="263"/>
      <c r="I5" s="263"/>
      <c r="J5" s="263"/>
      <c r="K5" s="264"/>
      <c r="L5" s="201"/>
      <c r="M5"/>
      <c r="N5" s="136"/>
      <c r="O5" s="295" t="s">
        <v>0</v>
      </c>
      <c r="P5" s="296"/>
      <c r="Q5" s="151"/>
      <c r="R5" s="303" t="str">
        <f>VLOOKUP(C5,②個人データ入力シート!$C$8:$BQ$53,3)</f>
        <v>さが　たろう</v>
      </c>
      <c r="S5" s="303"/>
      <c r="T5" s="303" t="e">
        <f>VLOOKUP(#REF!,②個人データ入力シート!$C$8:$BQ$53,14)</f>
        <v>#REF!</v>
      </c>
      <c r="U5" s="303"/>
      <c r="V5" s="303" t="e">
        <f>VLOOKUP(#REF!,②個人データ入力シート!$C$8:$BQ$53,14)</f>
        <v>#REF!</v>
      </c>
      <c r="W5" s="303"/>
      <c r="X5" s="303" t="e">
        <f>VLOOKUP(#REF!,②個人データ入力シート!$C$8:$BQ$53,14)</f>
        <v>#REF!</v>
      </c>
      <c r="Y5" s="303"/>
      <c r="Z5" s="152"/>
      <c r="AA5" s="153"/>
      <c r="AB5" s="268" t="s">
        <v>1</v>
      </c>
      <c r="AC5" s="269"/>
      <c r="AD5" s="270" t="s">
        <v>140</v>
      </c>
      <c r="AE5" s="271"/>
      <c r="AF5" s="272"/>
      <c r="AG5" s="283" t="str">
        <f>CONCATENATE($C$21)</f>
        <v>佐賀市立</v>
      </c>
      <c r="AH5" s="284"/>
      <c r="AI5" s="284"/>
      <c r="AJ5" s="284"/>
      <c r="AK5" s="284"/>
      <c r="AL5" s="279" t="str">
        <f>CONCATENATE($C$26)</f>
        <v>佐賀中学校</v>
      </c>
      <c r="AM5" s="279"/>
      <c r="AN5" s="279"/>
      <c r="AO5" s="279"/>
      <c r="AP5" s="279"/>
      <c r="AQ5" s="279"/>
      <c r="AR5" s="280"/>
      <c r="AS5" s="150"/>
      <c r="AT5" s="150"/>
      <c r="AU5" s="150"/>
      <c r="AV5" s="150"/>
      <c r="AW5" s="150"/>
      <c r="AX5" s="150"/>
      <c r="AY5" s="136"/>
      <c r="AZ5" s="149"/>
    </row>
    <row r="6" spans="2:52" ht="13.5" customHeight="1" thickBot="1" x14ac:dyDescent="0.2">
      <c r="B6" s="199"/>
      <c r="C6" s="258"/>
      <c r="D6" s="259"/>
      <c r="E6" s="261"/>
      <c r="F6" s="265"/>
      <c r="G6" s="266"/>
      <c r="H6" s="266"/>
      <c r="I6" s="266"/>
      <c r="J6" s="266"/>
      <c r="K6" s="267"/>
      <c r="L6" s="201"/>
      <c r="M6"/>
      <c r="N6" s="136"/>
      <c r="O6" s="297" t="s">
        <v>98</v>
      </c>
      <c r="P6" s="298"/>
      <c r="Q6" s="154"/>
      <c r="R6" s="304" t="str">
        <f>VLOOKUP(C5,②個人データ入力シート!$C$8:$BQ$53,2)</f>
        <v>佐賀　太郎</v>
      </c>
      <c r="S6" s="304"/>
      <c r="T6" s="304" t="e">
        <f>VLOOKUP(#REF!,②個人データ入力シート!$C$8:$BQ$53,14)</f>
        <v>#REF!</v>
      </c>
      <c r="U6" s="304"/>
      <c r="V6" s="304" t="e">
        <f>VLOOKUP(#REF!,②個人データ入力シート!$C$8:$BQ$53,14)</f>
        <v>#REF!</v>
      </c>
      <c r="W6" s="304"/>
      <c r="X6" s="304" t="e">
        <f>VLOOKUP(#REF!,②個人データ入力シート!$C$8:$BQ$53,14)</f>
        <v>#REF!</v>
      </c>
      <c r="Y6" s="304"/>
      <c r="Z6" s="155"/>
      <c r="AA6" s="133"/>
      <c r="AB6" s="311" t="str">
        <f>VLOOKUP(C5,②個人データ入力シート!$C$8:$BQ$53,4)</f>
        <v>男</v>
      </c>
      <c r="AC6" s="312"/>
      <c r="AD6" s="273"/>
      <c r="AE6" s="274"/>
      <c r="AF6" s="275"/>
      <c r="AG6" s="285"/>
      <c r="AH6" s="286"/>
      <c r="AI6" s="286"/>
      <c r="AJ6" s="286"/>
      <c r="AK6" s="286"/>
      <c r="AL6" s="281"/>
      <c r="AM6" s="281"/>
      <c r="AN6" s="281"/>
      <c r="AO6" s="281"/>
      <c r="AP6" s="281"/>
      <c r="AQ6" s="281"/>
      <c r="AR6" s="282"/>
      <c r="AS6" s="150"/>
      <c r="AT6" s="150"/>
      <c r="AU6" s="150"/>
      <c r="AV6" s="150"/>
      <c r="AW6" s="150"/>
      <c r="AX6" s="150"/>
      <c r="AY6" s="136"/>
      <c r="AZ6" s="149"/>
    </row>
    <row r="7" spans="2:52" ht="16.5" customHeight="1" x14ac:dyDescent="0.15">
      <c r="B7" s="199"/>
      <c r="C7" s="200"/>
      <c r="D7" s="200"/>
      <c r="E7" s="200"/>
      <c r="F7" s="200"/>
      <c r="G7" s="200"/>
      <c r="H7" s="200"/>
      <c r="I7" s="200"/>
      <c r="J7" s="200"/>
      <c r="K7" s="200"/>
      <c r="L7" s="201"/>
      <c r="M7"/>
      <c r="N7" s="136"/>
      <c r="O7" s="299"/>
      <c r="P7" s="274"/>
      <c r="Q7" s="154"/>
      <c r="R7" s="305" t="e">
        <f>VLOOKUP(#REF!,②個人データ入力シート!$C$8:$BQ$53,14)</f>
        <v>#REF!</v>
      </c>
      <c r="S7" s="305"/>
      <c r="T7" s="305" t="e">
        <f>VLOOKUP(#REF!,②個人データ入力シート!$C$8:$BQ$53,14)</f>
        <v>#REF!</v>
      </c>
      <c r="U7" s="305"/>
      <c r="V7" s="305" t="e">
        <f>VLOOKUP(#REF!,②個人データ入力シート!$C$8:$BQ$53,14)</f>
        <v>#REF!</v>
      </c>
      <c r="W7" s="305"/>
      <c r="X7" s="305" t="e">
        <f>VLOOKUP(#REF!,②個人データ入力シート!$C$8:$BQ$53,14)</f>
        <v>#REF!</v>
      </c>
      <c r="Y7" s="305"/>
      <c r="Z7" s="155"/>
      <c r="AA7" s="133"/>
      <c r="AB7" s="313"/>
      <c r="AC7" s="314"/>
      <c r="AD7" s="273"/>
      <c r="AE7" s="274"/>
      <c r="AF7" s="275"/>
      <c r="AG7" s="157"/>
      <c r="AH7" s="292" t="str">
        <f>VLOOKUP(C5,②個人データ入力シート!$C$8:$BQ$53,9)</f>
        <v>令　和</v>
      </c>
      <c r="AI7" s="292"/>
      <c r="AJ7" s="292">
        <f>VLOOKUP(C5,②個人データ入力シート!$C$8:$BQ$53,10)</f>
        <v>7</v>
      </c>
      <c r="AK7" s="292" t="s">
        <v>148</v>
      </c>
      <c r="AL7" s="292">
        <v>3</v>
      </c>
      <c r="AM7" s="292" t="s">
        <v>149</v>
      </c>
      <c r="AN7" s="292" t="str">
        <f>VLOOKUP(C5,②個人データ入力シート!$C$8:$BQ$53,11)</f>
        <v>卒業見込み</v>
      </c>
      <c r="AO7" s="292"/>
      <c r="AP7" s="292"/>
      <c r="AQ7" s="158"/>
      <c r="AR7" s="159"/>
      <c r="AS7" s="150"/>
      <c r="AT7" s="150"/>
      <c r="AU7" s="150"/>
      <c r="AV7" s="150"/>
      <c r="AW7" s="150"/>
      <c r="AX7" s="150"/>
      <c r="AY7" s="136"/>
      <c r="AZ7" s="149"/>
    </row>
    <row r="8" spans="2:52" ht="13.5" customHeight="1" x14ac:dyDescent="0.15">
      <c r="B8" s="199"/>
      <c r="C8" s="200"/>
      <c r="D8" s="200"/>
      <c r="E8" s="200"/>
      <c r="F8" s="200"/>
      <c r="G8" s="200"/>
      <c r="H8" s="200"/>
      <c r="I8" s="200"/>
      <c r="J8" s="200"/>
      <c r="K8" s="200"/>
      <c r="L8" s="201"/>
      <c r="M8"/>
      <c r="N8" s="136"/>
      <c r="O8" s="300"/>
      <c r="P8" s="277"/>
      <c r="Q8" s="154"/>
      <c r="R8" s="306" t="e">
        <f>VLOOKUP(#REF!,②個人データ入力シート!$C$8:$BQ$53,14)</f>
        <v>#REF!</v>
      </c>
      <c r="S8" s="306"/>
      <c r="T8" s="306" t="e">
        <f>VLOOKUP(#REF!,②個人データ入力シート!$C$8:$BQ$53,14)</f>
        <v>#REF!</v>
      </c>
      <c r="U8" s="306"/>
      <c r="V8" s="306" t="e">
        <f>VLOOKUP(#REF!,②個人データ入力シート!$C$8:$BQ$53,14)</f>
        <v>#REF!</v>
      </c>
      <c r="W8" s="306"/>
      <c r="X8" s="306" t="e">
        <f>VLOOKUP(#REF!,②個人データ入力シート!$C$8:$BQ$53,14)</f>
        <v>#REF!</v>
      </c>
      <c r="Y8" s="306"/>
      <c r="Z8" s="155"/>
      <c r="AA8" s="133"/>
      <c r="AB8" s="315"/>
      <c r="AC8" s="316"/>
      <c r="AD8" s="276"/>
      <c r="AE8" s="277"/>
      <c r="AF8" s="278"/>
      <c r="AG8" s="160"/>
      <c r="AH8" s="293"/>
      <c r="AI8" s="293"/>
      <c r="AJ8" s="293"/>
      <c r="AK8" s="293"/>
      <c r="AL8" s="293"/>
      <c r="AM8" s="293"/>
      <c r="AN8" s="293"/>
      <c r="AO8" s="293"/>
      <c r="AP8" s="293"/>
      <c r="AQ8" s="161"/>
      <c r="AR8" s="162"/>
      <c r="AS8" s="150"/>
      <c r="AT8" s="150"/>
      <c r="AU8" s="150"/>
      <c r="AV8" s="150"/>
      <c r="AW8" s="150"/>
      <c r="AX8" s="150"/>
      <c r="AY8" s="136"/>
      <c r="AZ8" s="149"/>
    </row>
    <row r="9" spans="2:52" s="193" customFormat="1" ht="20.25" customHeight="1" thickBot="1" x14ac:dyDescent="0.2">
      <c r="B9" s="202"/>
      <c r="C9" s="203"/>
      <c r="D9" s="203"/>
      <c r="E9" s="203"/>
      <c r="F9" s="203"/>
      <c r="G9" s="203"/>
      <c r="H9" s="203"/>
      <c r="I9" s="203"/>
      <c r="J9" s="203"/>
      <c r="K9" s="203"/>
      <c r="L9" s="204"/>
      <c r="M9" s="144"/>
      <c r="N9" s="163"/>
      <c r="O9" s="301" t="s">
        <v>2</v>
      </c>
      <c r="P9" s="302"/>
      <c r="Q9" s="164"/>
      <c r="R9" s="307" t="str">
        <f>VLOOKUP(C5,②個人データ入力シート!$C$8:$BQ$53,5)</f>
        <v>平　成</v>
      </c>
      <c r="S9" s="307" t="e">
        <f>VLOOKUP(E5,②個人データ入力シート!$C$8:$BQ$53,5)</f>
        <v>#N/A</v>
      </c>
      <c r="T9" s="109">
        <f>VLOOKUP(C5,②個人データ入力シート!$C$8:$BQ$53,6)</f>
        <v>21</v>
      </c>
      <c r="U9" s="109" t="s">
        <v>3</v>
      </c>
      <c r="V9" s="109">
        <f>VLOOKUP(C5,②個人データ入力シート!$C$8:$BQ$53,7)</f>
        <v>12</v>
      </c>
      <c r="W9" s="109" t="s">
        <v>4</v>
      </c>
      <c r="X9" s="109">
        <f>VLOOKUP(C5,②個人データ入力シート!$C$8:$BQ$53,8)</f>
        <v>31</v>
      </c>
      <c r="Y9" s="109" t="s">
        <v>5</v>
      </c>
      <c r="Z9" s="109" t="s">
        <v>6</v>
      </c>
      <c r="AA9" s="109"/>
      <c r="AB9" s="165"/>
      <c r="AC9" s="166"/>
      <c r="AD9" s="308" t="s">
        <v>7</v>
      </c>
      <c r="AE9" s="309"/>
      <c r="AF9" s="310"/>
      <c r="AG9" s="167"/>
      <c r="AH9" s="294" t="str">
        <f>VLOOKUP(C5,②個人データ入力シート!$C$8:$BQ$53,12)</f>
        <v>経歴入力</v>
      </c>
      <c r="AI9" s="294"/>
      <c r="AJ9" s="294"/>
      <c r="AK9" s="294"/>
      <c r="AL9" s="294"/>
      <c r="AM9" s="294"/>
      <c r="AN9" s="294"/>
      <c r="AO9" s="294"/>
      <c r="AP9" s="294"/>
      <c r="AQ9" s="168"/>
      <c r="AR9" s="169"/>
      <c r="AS9" s="170"/>
      <c r="AT9" s="170"/>
      <c r="AU9" s="170"/>
      <c r="AV9" s="170"/>
      <c r="AW9" s="175"/>
      <c r="AX9" s="175"/>
      <c r="AY9" s="163"/>
      <c r="AZ9" s="176"/>
    </row>
    <row r="10" spans="2:52" s="193" customFormat="1" ht="5.25" customHeight="1" thickBot="1" x14ac:dyDescent="0.2">
      <c r="B10" s="202"/>
      <c r="C10" s="203"/>
      <c r="D10" s="203"/>
      <c r="E10" s="203"/>
      <c r="F10" s="203"/>
      <c r="G10" s="203"/>
      <c r="H10" s="203"/>
      <c r="I10" s="203"/>
      <c r="J10" s="203"/>
      <c r="K10" s="203"/>
      <c r="L10" s="204"/>
      <c r="M10" s="144"/>
      <c r="N10" s="163"/>
      <c r="O10" s="171"/>
      <c r="P10" s="172"/>
      <c r="Q10" s="172"/>
      <c r="R10" s="163"/>
      <c r="S10" s="163"/>
      <c r="T10" s="163"/>
      <c r="U10" s="163"/>
      <c r="V10" s="163"/>
      <c r="W10" s="163"/>
      <c r="X10" s="173"/>
      <c r="Y10" s="173"/>
      <c r="Z10" s="174"/>
      <c r="AA10" s="174"/>
      <c r="AB10" s="174"/>
      <c r="AC10" s="174"/>
      <c r="AD10" s="174"/>
      <c r="AE10" s="174"/>
      <c r="AF10" s="174"/>
      <c r="AG10" s="163"/>
      <c r="AH10" s="163"/>
      <c r="AI10" s="163"/>
      <c r="AJ10" s="163"/>
      <c r="AK10" s="163"/>
      <c r="AL10" s="170"/>
      <c r="AM10" s="170"/>
      <c r="AN10" s="170"/>
      <c r="AO10" s="170"/>
      <c r="AP10" s="175"/>
      <c r="AQ10" s="175"/>
      <c r="AR10" s="163"/>
      <c r="AS10" s="176"/>
    </row>
    <row r="11" spans="2:52" ht="18" customHeight="1" x14ac:dyDescent="0.15">
      <c r="B11" s="199"/>
      <c r="C11" s="200"/>
      <c r="D11" s="200"/>
      <c r="E11" s="200"/>
      <c r="F11" s="200"/>
      <c r="G11" s="200"/>
      <c r="H11" s="200"/>
      <c r="I11" s="200"/>
      <c r="J11" s="200"/>
      <c r="K11" s="200"/>
      <c r="L11" s="201"/>
      <c r="M11"/>
      <c r="N11" s="136"/>
      <c r="O11" s="356" t="s">
        <v>99</v>
      </c>
      <c r="P11" s="357"/>
      <c r="Q11" s="357"/>
      <c r="R11" s="357"/>
      <c r="S11" s="357"/>
      <c r="T11" s="357"/>
      <c r="U11" s="357"/>
      <c r="V11" s="357"/>
      <c r="W11" s="357"/>
      <c r="X11" s="357"/>
      <c r="Y11" s="357"/>
      <c r="Z11" s="357"/>
      <c r="AA11" s="357"/>
      <c r="AB11" s="357"/>
      <c r="AC11" s="357"/>
      <c r="AD11" s="357"/>
      <c r="AE11" s="357"/>
      <c r="AF11" s="358"/>
      <c r="AG11" s="288" t="s">
        <v>102</v>
      </c>
      <c r="AH11" s="289"/>
      <c r="AI11" s="289"/>
      <c r="AJ11" s="289"/>
      <c r="AK11" s="289"/>
      <c r="AL11" s="289"/>
      <c r="AM11" s="289"/>
      <c r="AN11" s="289"/>
      <c r="AO11" s="289"/>
      <c r="AP11" s="289"/>
      <c r="AQ11" s="289"/>
      <c r="AR11" s="290"/>
      <c r="AS11" s="149"/>
    </row>
    <row r="12" spans="2:52" ht="18" customHeight="1" x14ac:dyDescent="0.15">
      <c r="B12" s="199"/>
      <c r="C12" s="200"/>
      <c r="D12" s="200"/>
      <c r="E12" s="200"/>
      <c r="F12" s="200"/>
      <c r="G12" s="200"/>
      <c r="H12" s="200"/>
      <c r="I12" s="200"/>
      <c r="J12" s="200"/>
      <c r="K12" s="200"/>
      <c r="L12" s="201"/>
      <c r="M12"/>
      <c r="N12" s="136"/>
      <c r="O12" s="351" t="s">
        <v>105</v>
      </c>
      <c r="P12" s="347"/>
      <c r="Q12" s="361" t="s">
        <v>100</v>
      </c>
      <c r="R12" s="361"/>
      <c r="S12" s="361"/>
      <c r="T12" s="361"/>
      <c r="U12" s="361"/>
      <c r="V12" s="361"/>
      <c r="W12" s="361"/>
      <c r="X12" s="361"/>
      <c r="Y12" s="361"/>
      <c r="Z12" s="361"/>
      <c r="AA12" s="361"/>
      <c r="AB12" s="361"/>
      <c r="AC12" s="347" t="s">
        <v>104</v>
      </c>
      <c r="AD12" s="347"/>
      <c r="AE12" s="359" t="s">
        <v>103</v>
      </c>
      <c r="AF12" s="360"/>
      <c r="AG12" s="291" t="s">
        <v>106</v>
      </c>
      <c r="AH12" s="419" t="str">
        <f>VLOOKUP(C5,②個人データ入力シート!$C$8:$BQ$53,60)</f>
        <v>保健委員として，健康観察日誌の記入，提出を責任もって行うことができた。</v>
      </c>
      <c r="AI12" s="420"/>
      <c r="AJ12" s="420"/>
      <c r="AK12" s="420"/>
      <c r="AL12" s="420"/>
      <c r="AM12" s="420"/>
      <c r="AN12" s="420"/>
      <c r="AO12" s="420"/>
      <c r="AP12" s="420"/>
      <c r="AQ12" s="420"/>
      <c r="AR12" s="421"/>
      <c r="AS12" s="149"/>
    </row>
    <row r="13" spans="2:52" ht="18" customHeight="1" x14ac:dyDescent="0.15">
      <c r="B13" s="199"/>
      <c r="C13" s="200"/>
      <c r="D13" s="200"/>
      <c r="E13" s="200"/>
      <c r="F13" s="200"/>
      <c r="G13" s="200"/>
      <c r="H13" s="200"/>
      <c r="I13" s="200"/>
      <c r="J13" s="200"/>
      <c r="K13" s="200"/>
      <c r="L13" s="201"/>
      <c r="M13"/>
      <c r="N13" s="136"/>
      <c r="O13" s="351" t="s">
        <v>109</v>
      </c>
      <c r="P13" s="347"/>
      <c r="Q13" s="287" t="s">
        <v>128</v>
      </c>
      <c r="R13" s="287"/>
      <c r="S13" s="287"/>
      <c r="T13" s="287"/>
      <c r="U13" s="287"/>
      <c r="V13" s="287"/>
      <c r="W13" s="287"/>
      <c r="X13" s="287"/>
      <c r="Y13" s="287"/>
      <c r="Z13" s="287"/>
      <c r="AA13" s="287"/>
      <c r="AB13" s="287"/>
      <c r="AC13" s="347" t="str">
        <f>VLOOKUP(C$5,②個人データ入力シート!$C$8:$BQ$53,14)</f>
        <v>A</v>
      </c>
      <c r="AD13" s="347"/>
      <c r="AE13" s="432">
        <f>VLOOKUP(C5,②個人データ入力シート!$C$8:$BQ$53,13)</f>
        <v>5</v>
      </c>
      <c r="AF13" s="433"/>
      <c r="AG13" s="291"/>
      <c r="AH13" s="422"/>
      <c r="AI13" s="414"/>
      <c r="AJ13" s="414"/>
      <c r="AK13" s="414"/>
      <c r="AL13" s="414"/>
      <c r="AM13" s="414"/>
      <c r="AN13" s="414"/>
      <c r="AO13" s="414"/>
      <c r="AP13" s="414"/>
      <c r="AQ13" s="414"/>
      <c r="AR13" s="415"/>
      <c r="AS13" s="149"/>
    </row>
    <row r="14" spans="2:52" ht="18" customHeight="1" x14ac:dyDescent="0.15">
      <c r="B14" s="199"/>
      <c r="C14" s="200"/>
      <c r="D14" s="200"/>
      <c r="E14" s="200"/>
      <c r="F14" s="200"/>
      <c r="G14" s="200"/>
      <c r="H14" s="200"/>
      <c r="I14" s="200"/>
      <c r="J14" s="200"/>
      <c r="K14" s="200"/>
      <c r="L14" s="201"/>
      <c r="M14"/>
      <c r="N14" s="136"/>
      <c r="O14" s="351"/>
      <c r="P14" s="347"/>
      <c r="Q14" s="287" t="s">
        <v>129</v>
      </c>
      <c r="R14" s="287"/>
      <c r="S14" s="287"/>
      <c r="T14" s="287"/>
      <c r="U14" s="287"/>
      <c r="V14" s="287"/>
      <c r="W14" s="287"/>
      <c r="X14" s="287"/>
      <c r="Y14" s="287"/>
      <c r="Z14" s="287"/>
      <c r="AA14" s="287"/>
      <c r="AB14" s="287"/>
      <c r="AC14" s="347" t="str">
        <f>VLOOKUP(C$5,②個人データ入力シート!$C$8:$BQ$53,15)</f>
        <v>A</v>
      </c>
      <c r="AD14" s="347"/>
      <c r="AE14" s="432"/>
      <c r="AF14" s="433"/>
      <c r="AG14" s="291"/>
      <c r="AH14" s="422"/>
      <c r="AI14" s="414"/>
      <c r="AJ14" s="414"/>
      <c r="AK14" s="414"/>
      <c r="AL14" s="414"/>
      <c r="AM14" s="414"/>
      <c r="AN14" s="414"/>
      <c r="AO14" s="414"/>
      <c r="AP14" s="414"/>
      <c r="AQ14" s="414"/>
      <c r="AR14" s="415"/>
      <c r="AS14" s="149"/>
    </row>
    <row r="15" spans="2:52" ht="18" customHeight="1" thickBot="1" x14ac:dyDescent="0.2">
      <c r="B15" s="199"/>
      <c r="C15" s="200"/>
      <c r="D15" s="200"/>
      <c r="E15" s="200"/>
      <c r="F15" s="200"/>
      <c r="G15" s="200"/>
      <c r="H15" s="200"/>
      <c r="I15" s="200"/>
      <c r="J15" s="200"/>
      <c r="K15" s="200"/>
      <c r="L15" s="201"/>
      <c r="M15"/>
      <c r="N15" s="136"/>
      <c r="O15" s="351"/>
      <c r="P15" s="347"/>
      <c r="Q15" s="287" t="s">
        <v>130</v>
      </c>
      <c r="R15" s="287"/>
      <c r="S15" s="287"/>
      <c r="T15" s="287"/>
      <c r="U15" s="287"/>
      <c r="V15" s="287"/>
      <c r="W15" s="287"/>
      <c r="X15" s="287"/>
      <c r="Y15" s="287"/>
      <c r="Z15" s="287"/>
      <c r="AA15" s="287"/>
      <c r="AB15" s="287"/>
      <c r="AC15" s="347" t="str">
        <f>VLOOKUP(C$5,②個人データ入力シート!$C$8:$BQ$53,16)</f>
        <v>A</v>
      </c>
      <c r="AD15" s="347"/>
      <c r="AE15" s="432"/>
      <c r="AF15" s="433"/>
      <c r="AG15" s="291"/>
      <c r="AH15" s="422"/>
      <c r="AI15" s="414"/>
      <c r="AJ15" s="414"/>
      <c r="AK15" s="414"/>
      <c r="AL15" s="414"/>
      <c r="AM15" s="414"/>
      <c r="AN15" s="414"/>
      <c r="AO15" s="414"/>
      <c r="AP15" s="414"/>
      <c r="AQ15" s="414"/>
      <c r="AR15" s="415"/>
      <c r="AS15" s="149"/>
    </row>
    <row r="16" spans="2:52" ht="18" customHeight="1" x14ac:dyDescent="0.15">
      <c r="B16" s="199"/>
      <c r="C16" s="384" t="s">
        <v>44</v>
      </c>
      <c r="D16" s="385"/>
      <c r="E16" s="385"/>
      <c r="F16" s="385"/>
      <c r="G16" s="388">
        <v>7</v>
      </c>
      <c r="H16" s="388"/>
      <c r="I16" s="388"/>
      <c r="J16" s="388"/>
      <c r="K16" s="388"/>
      <c r="L16" s="201"/>
      <c r="M16"/>
      <c r="N16" s="136"/>
      <c r="O16" s="351" t="s">
        <v>110</v>
      </c>
      <c r="P16" s="347"/>
      <c r="Q16" s="287" t="s">
        <v>128</v>
      </c>
      <c r="R16" s="287"/>
      <c r="S16" s="287"/>
      <c r="T16" s="287"/>
      <c r="U16" s="287"/>
      <c r="V16" s="287"/>
      <c r="W16" s="287"/>
      <c r="X16" s="287"/>
      <c r="Y16" s="287"/>
      <c r="Z16" s="287"/>
      <c r="AA16" s="287"/>
      <c r="AB16" s="287"/>
      <c r="AC16" s="347" t="str">
        <f>VLOOKUP(C$5,②個人データ入力シート!$C$8:$BQ$53,18)</f>
        <v>A</v>
      </c>
      <c r="AD16" s="347"/>
      <c r="AE16" s="432">
        <f>VLOOKUP(C5,②個人データ入力シート!$C$8:$BQ$53,17)</f>
        <v>4</v>
      </c>
      <c r="AF16" s="433"/>
      <c r="AG16" s="291"/>
      <c r="AH16" s="422"/>
      <c r="AI16" s="414"/>
      <c r="AJ16" s="414"/>
      <c r="AK16" s="414"/>
      <c r="AL16" s="414"/>
      <c r="AM16" s="414"/>
      <c r="AN16" s="414"/>
      <c r="AO16" s="414"/>
      <c r="AP16" s="414"/>
      <c r="AQ16" s="414"/>
      <c r="AR16" s="415"/>
      <c r="AS16" s="149"/>
    </row>
    <row r="17" spans="2:45" ht="18" customHeight="1" thickBot="1" x14ac:dyDescent="0.2">
      <c r="B17" s="199"/>
      <c r="C17" s="386"/>
      <c r="D17" s="387"/>
      <c r="E17" s="387"/>
      <c r="F17" s="387"/>
      <c r="G17" s="389"/>
      <c r="H17" s="389"/>
      <c r="I17" s="389"/>
      <c r="J17" s="389"/>
      <c r="K17" s="389"/>
      <c r="L17" s="201"/>
      <c r="M17"/>
      <c r="N17" s="136"/>
      <c r="O17" s="351"/>
      <c r="P17" s="347"/>
      <c r="Q17" s="287" t="s">
        <v>129</v>
      </c>
      <c r="R17" s="287"/>
      <c r="S17" s="287"/>
      <c r="T17" s="287"/>
      <c r="U17" s="287"/>
      <c r="V17" s="287"/>
      <c r="W17" s="287"/>
      <c r="X17" s="287"/>
      <c r="Y17" s="287"/>
      <c r="Z17" s="287"/>
      <c r="AA17" s="287"/>
      <c r="AB17" s="287"/>
      <c r="AC17" s="347" t="str">
        <f>VLOOKUP(C$5,②個人データ入力シート!$C$8:$BQ$53,19)</f>
        <v>A</v>
      </c>
      <c r="AD17" s="347"/>
      <c r="AE17" s="432"/>
      <c r="AF17" s="433"/>
      <c r="AG17" s="291"/>
      <c r="AH17" s="422"/>
      <c r="AI17" s="414"/>
      <c r="AJ17" s="414"/>
      <c r="AK17" s="414"/>
      <c r="AL17" s="414"/>
      <c r="AM17" s="414"/>
      <c r="AN17" s="414"/>
      <c r="AO17" s="414"/>
      <c r="AP17" s="414"/>
      <c r="AQ17" s="414"/>
      <c r="AR17" s="415"/>
      <c r="AS17" s="149"/>
    </row>
    <row r="18" spans="2:45" ht="18" customHeight="1" x14ac:dyDescent="0.15">
      <c r="B18" s="199"/>
      <c r="C18" s="205"/>
      <c r="D18" s="205"/>
      <c r="E18" s="205"/>
      <c r="F18" s="205"/>
      <c r="G18" s="205"/>
      <c r="H18" s="205"/>
      <c r="I18" s="205"/>
      <c r="J18" s="205"/>
      <c r="K18" s="205"/>
      <c r="L18" s="201"/>
      <c r="M18"/>
      <c r="N18" s="136"/>
      <c r="O18" s="351"/>
      <c r="P18" s="347"/>
      <c r="Q18" s="287" t="s">
        <v>130</v>
      </c>
      <c r="R18" s="287"/>
      <c r="S18" s="287"/>
      <c r="T18" s="287"/>
      <c r="U18" s="287"/>
      <c r="V18" s="287"/>
      <c r="W18" s="287"/>
      <c r="X18" s="287"/>
      <c r="Y18" s="287"/>
      <c r="Z18" s="287"/>
      <c r="AA18" s="287"/>
      <c r="AB18" s="287"/>
      <c r="AC18" s="346" t="str">
        <f>VLOOKUP(C$5,②個人データ入力シート!$C$8:$BQ$53,20)</f>
        <v>・</v>
      </c>
      <c r="AD18" s="346"/>
      <c r="AE18" s="432"/>
      <c r="AF18" s="433"/>
      <c r="AG18" s="291"/>
      <c r="AH18" s="423"/>
      <c r="AI18" s="424"/>
      <c r="AJ18" s="424"/>
      <c r="AK18" s="424"/>
      <c r="AL18" s="424"/>
      <c r="AM18" s="424"/>
      <c r="AN18" s="424"/>
      <c r="AO18" s="424"/>
      <c r="AP18" s="424"/>
      <c r="AQ18" s="424"/>
      <c r="AR18" s="425"/>
      <c r="AS18" s="149"/>
    </row>
    <row r="19" spans="2:45" ht="18" customHeight="1" thickBot="1" x14ac:dyDescent="0.2">
      <c r="B19" s="199"/>
      <c r="C19" s="378" t="s">
        <v>74</v>
      </c>
      <c r="D19" s="379"/>
      <c r="E19" s="379"/>
      <c r="F19" s="379"/>
      <c r="G19" s="379"/>
      <c r="H19" s="379"/>
      <c r="I19" s="379"/>
      <c r="J19" s="379"/>
      <c r="K19" s="380"/>
      <c r="L19" s="201"/>
      <c r="M19"/>
      <c r="N19" s="136"/>
      <c r="O19" s="351" t="s">
        <v>111</v>
      </c>
      <c r="P19" s="347"/>
      <c r="Q19" s="287" t="s">
        <v>128</v>
      </c>
      <c r="R19" s="287"/>
      <c r="S19" s="287"/>
      <c r="T19" s="287"/>
      <c r="U19" s="287"/>
      <c r="V19" s="287"/>
      <c r="W19" s="287"/>
      <c r="X19" s="287"/>
      <c r="Y19" s="287"/>
      <c r="Z19" s="287"/>
      <c r="AA19" s="287"/>
      <c r="AB19" s="287"/>
      <c r="AC19" s="346" t="str">
        <f>VLOOKUP(C$5,②個人データ入力シート!$C$8:$BQ$53,22)</f>
        <v>・</v>
      </c>
      <c r="AD19" s="346"/>
      <c r="AE19" s="362">
        <f>VLOOKUP(C5,②個人データ入力シート!$C$8:$BQ$53,21)</f>
        <v>3</v>
      </c>
      <c r="AF19" s="363"/>
      <c r="AG19" s="291" t="s">
        <v>107</v>
      </c>
      <c r="AH19" s="419" t="str">
        <f>VLOOKUP(C5,②個人データ入力シート!$C$8:$BQ$53,61)</f>
        <v>厚生委員長として，校内の環境美化活動を頑張った。</v>
      </c>
      <c r="AI19" s="420"/>
      <c r="AJ19" s="420"/>
      <c r="AK19" s="420"/>
      <c r="AL19" s="420"/>
      <c r="AM19" s="420"/>
      <c r="AN19" s="420"/>
      <c r="AO19" s="420"/>
      <c r="AP19" s="420"/>
      <c r="AQ19" s="420"/>
      <c r="AR19" s="421"/>
      <c r="AS19" s="149"/>
    </row>
    <row r="20" spans="2:45" ht="18" customHeight="1" thickBot="1" x14ac:dyDescent="0.2">
      <c r="B20" s="199"/>
      <c r="C20" s="381"/>
      <c r="D20" s="382"/>
      <c r="E20" s="382"/>
      <c r="F20" s="382"/>
      <c r="G20" s="382"/>
      <c r="H20" s="382"/>
      <c r="I20" s="382"/>
      <c r="J20" s="382"/>
      <c r="K20" s="383"/>
      <c r="L20" s="201"/>
      <c r="M20"/>
      <c r="N20" s="136"/>
      <c r="O20" s="351"/>
      <c r="P20" s="347"/>
      <c r="Q20" s="287" t="s">
        <v>129</v>
      </c>
      <c r="R20" s="287"/>
      <c r="S20" s="287"/>
      <c r="T20" s="287"/>
      <c r="U20" s="287"/>
      <c r="V20" s="287"/>
      <c r="W20" s="287"/>
      <c r="X20" s="287"/>
      <c r="Y20" s="287"/>
      <c r="Z20" s="287"/>
      <c r="AA20" s="287"/>
      <c r="AB20" s="287"/>
      <c r="AC20" s="347" t="str">
        <f>VLOOKUP(C$5,②個人データ入力シート!$C$8:$BQ$53,23)</f>
        <v>C</v>
      </c>
      <c r="AD20" s="347"/>
      <c r="AE20" s="362"/>
      <c r="AF20" s="363"/>
      <c r="AG20" s="291"/>
      <c r="AH20" s="422"/>
      <c r="AI20" s="414"/>
      <c r="AJ20" s="414"/>
      <c r="AK20" s="414"/>
      <c r="AL20" s="414"/>
      <c r="AM20" s="414"/>
      <c r="AN20" s="414"/>
      <c r="AO20" s="414"/>
      <c r="AP20" s="414"/>
      <c r="AQ20" s="414"/>
      <c r="AR20" s="415"/>
      <c r="AS20" s="149"/>
    </row>
    <row r="21" spans="2:45" ht="18" customHeight="1" thickBot="1" x14ac:dyDescent="0.2">
      <c r="B21" s="199"/>
      <c r="C21" s="317" t="s">
        <v>84</v>
      </c>
      <c r="D21" s="318"/>
      <c r="E21" s="318"/>
      <c r="F21" s="318"/>
      <c r="G21" s="318"/>
      <c r="H21" s="318"/>
      <c r="I21" s="318"/>
      <c r="J21" s="318"/>
      <c r="K21" s="319"/>
      <c r="L21" s="201"/>
      <c r="M21"/>
      <c r="N21" s="136"/>
      <c r="O21" s="351"/>
      <c r="P21" s="347"/>
      <c r="Q21" s="287" t="s">
        <v>130</v>
      </c>
      <c r="R21" s="287"/>
      <c r="S21" s="287"/>
      <c r="T21" s="287"/>
      <c r="U21" s="287"/>
      <c r="V21" s="287"/>
      <c r="W21" s="287"/>
      <c r="X21" s="287"/>
      <c r="Y21" s="287"/>
      <c r="Z21" s="287"/>
      <c r="AA21" s="287"/>
      <c r="AB21" s="287"/>
      <c r="AC21" s="346" t="str">
        <f>VLOOKUP(C$5,②個人データ入力シート!$C$8:$BQ$53,24)</f>
        <v>・</v>
      </c>
      <c r="AD21" s="346"/>
      <c r="AE21" s="362"/>
      <c r="AF21" s="363"/>
      <c r="AG21" s="291"/>
      <c r="AH21" s="422"/>
      <c r="AI21" s="414"/>
      <c r="AJ21" s="414"/>
      <c r="AK21" s="414"/>
      <c r="AL21" s="414"/>
      <c r="AM21" s="414"/>
      <c r="AN21" s="414"/>
      <c r="AO21" s="414"/>
      <c r="AP21" s="414"/>
      <c r="AQ21" s="414"/>
      <c r="AR21" s="415"/>
      <c r="AS21" s="149"/>
    </row>
    <row r="22" spans="2:45" ht="18" customHeight="1" thickBot="1" x14ac:dyDescent="0.2">
      <c r="B22" s="199"/>
      <c r="C22" s="317"/>
      <c r="D22" s="318"/>
      <c r="E22" s="318"/>
      <c r="F22" s="318"/>
      <c r="G22" s="318"/>
      <c r="H22" s="318"/>
      <c r="I22" s="318"/>
      <c r="J22" s="318"/>
      <c r="K22" s="319"/>
      <c r="L22" s="201"/>
      <c r="M22"/>
      <c r="N22" s="136"/>
      <c r="O22" s="351" t="s">
        <v>116</v>
      </c>
      <c r="P22" s="347"/>
      <c r="Q22" s="287" t="s">
        <v>128</v>
      </c>
      <c r="R22" s="287"/>
      <c r="S22" s="287"/>
      <c r="T22" s="287"/>
      <c r="U22" s="287"/>
      <c r="V22" s="287"/>
      <c r="W22" s="287"/>
      <c r="X22" s="287"/>
      <c r="Y22" s="287"/>
      <c r="Z22" s="287"/>
      <c r="AA22" s="287"/>
      <c r="AB22" s="287"/>
      <c r="AC22" s="347" t="str">
        <f>VLOOKUP(C$5,②個人データ入力シート!$C$8:$BQ$53,26)</f>
        <v>C</v>
      </c>
      <c r="AD22" s="347"/>
      <c r="AE22" s="362">
        <f>VLOOKUP(C5,②個人データ入力シート!$C$8:$BQ$53,25)</f>
        <v>3</v>
      </c>
      <c r="AF22" s="363"/>
      <c r="AG22" s="291"/>
      <c r="AH22" s="422"/>
      <c r="AI22" s="414"/>
      <c r="AJ22" s="414"/>
      <c r="AK22" s="414"/>
      <c r="AL22" s="414"/>
      <c r="AM22" s="414"/>
      <c r="AN22" s="414"/>
      <c r="AO22" s="414"/>
      <c r="AP22" s="414"/>
      <c r="AQ22" s="414"/>
      <c r="AR22" s="415"/>
      <c r="AS22" s="149"/>
    </row>
    <row r="23" spans="2:45" ht="18" customHeight="1" x14ac:dyDescent="0.15">
      <c r="B23" s="199"/>
      <c r="C23" s="206"/>
      <c r="D23" s="206"/>
      <c r="E23" s="206"/>
      <c r="F23" s="206"/>
      <c r="G23" s="206"/>
      <c r="H23" s="206"/>
      <c r="I23" s="206"/>
      <c r="J23" s="206"/>
      <c r="K23" s="206"/>
      <c r="L23" s="201"/>
      <c r="M23"/>
      <c r="N23" s="136"/>
      <c r="O23" s="351"/>
      <c r="P23" s="347"/>
      <c r="Q23" s="287" t="s">
        <v>129</v>
      </c>
      <c r="R23" s="287"/>
      <c r="S23" s="287"/>
      <c r="T23" s="287"/>
      <c r="U23" s="287"/>
      <c r="V23" s="287"/>
      <c r="W23" s="287"/>
      <c r="X23" s="287"/>
      <c r="Y23" s="287"/>
      <c r="Z23" s="287"/>
      <c r="AA23" s="287"/>
      <c r="AB23" s="287"/>
      <c r="AC23" s="346" t="str">
        <f>VLOOKUP(C$5,②個人データ入力シート!$C$8:$BQ$53,27)</f>
        <v>・</v>
      </c>
      <c r="AD23" s="346"/>
      <c r="AE23" s="362"/>
      <c r="AF23" s="363"/>
      <c r="AG23" s="291"/>
      <c r="AH23" s="422"/>
      <c r="AI23" s="414"/>
      <c r="AJ23" s="414"/>
      <c r="AK23" s="414"/>
      <c r="AL23" s="414"/>
      <c r="AM23" s="414"/>
      <c r="AN23" s="414"/>
      <c r="AO23" s="414"/>
      <c r="AP23" s="414"/>
      <c r="AQ23" s="414"/>
      <c r="AR23" s="415"/>
      <c r="AS23" s="149"/>
    </row>
    <row r="24" spans="2:45" ht="18" customHeight="1" thickBot="1" x14ac:dyDescent="0.2">
      <c r="B24" s="199"/>
      <c r="C24" s="378" t="s">
        <v>143</v>
      </c>
      <c r="D24" s="379"/>
      <c r="E24" s="379"/>
      <c r="F24" s="379"/>
      <c r="G24" s="379"/>
      <c r="H24" s="379"/>
      <c r="I24" s="379"/>
      <c r="J24" s="379"/>
      <c r="K24" s="380"/>
      <c r="L24" s="201"/>
      <c r="M24"/>
      <c r="N24" s="136"/>
      <c r="O24" s="351"/>
      <c r="P24" s="347"/>
      <c r="Q24" s="287" t="s">
        <v>130</v>
      </c>
      <c r="R24" s="287"/>
      <c r="S24" s="287"/>
      <c r="T24" s="287"/>
      <c r="U24" s="287"/>
      <c r="V24" s="287"/>
      <c r="W24" s="287"/>
      <c r="X24" s="287"/>
      <c r="Y24" s="287"/>
      <c r="Z24" s="287"/>
      <c r="AA24" s="287"/>
      <c r="AB24" s="287"/>
      <c r="AC24" s="346" t="str">
        <f>VLOOKUP(C$5,②個人データ入力シート!$C$8:$BQ$53,28)</f>
        <v>・</v>
      </c>
      <c r="AD24" s="346"/>
      <c r="AE24" s="362"/>
      <c r="AF24" s="363"/>
      <c r="AG24" s="291"/>
      <c r="AH24" s="422"/>
      <c r="AI24" s="414"/>
      <c r="AJ24" s="414"/>
      <c r="AK24" s="414"/>
      <c r="AL24" s="414"/>
      <c r="AM24" s="414"/>
      <c r="AN24" s="414"/>
      <c r="AO24" s="414"/>
      <c r="AP24" s="414"/>
      <c r="AQ24" s="414"/>
      <c r="AR24" s="415"/>
      <c r="AS24" s="149"/>
    </row>
    <row r="25" spans="2:45" ht="18" customHeight="1" thickBot="1" x14ac:dyDescent="0.2">
      <c r="B25" s="199"/>
      <c r="C25" s="381"/>
      <c r="D25" s="382"/>
      <c r="E25" s="382"/>
      <c r="F25" s="382"/>
      <c r="G25" s="382"/>
      <c r="H25" s="382"/>
      <c r="I25" s="382"/>
      <c r="J25" s="382"/>
      <c r="K25" s="383"/>
      <c r="L25" s="201"/>
      <c r="M25"/>
      <c r="N25" s="136"/>
      <c r="O25" s="351" t="s">
        <v>112</v>
      </c>
      <c r="P25" s="347"/>
      <c r="Q25" s="287" t="s">
        <v>128</v>
      </c>
      <c r="R25" s="287"/>
      <c r="S25" s="287"/>
      <c r="T25" s="287"/>
      <c r="U25" s="287"/>
      <c r="V25" s="287"/>
      <c r="W25" s="287"/>
      <c r="X25" s="287"/>
      <c r="Y25" s="287"/>
      <c r="Z25" s="287"/>
      <c r="AA25" s="287"/>
      <c r="AB25" s="287"/>
      <c r="AC25" s="347" t="str">
        <f>VLOOKUP(C$5,②個人データ入力シート!$C$8:$BQ$53,30)</f>
        <v>A</v>
      </c>
      <c r="AD25" s="347"/>
      <c r="AE25" s="362">
        <f>VLOOKUP(C5,②個人データ入力シート!$C$8:$BQ$53,29)</f>
        <v>3</v>
      </c>
      <c r="AF25" s="363"/>
      <c r="AG25" s="291"/>
      <c r="AH25" s="423"/>
      <c r="AI25" s="424"/>
      <c r="AJ25" s="424"/>
      <c r="AK25" s="424"/>
      <c r="AL25" s="424"/>
      <c r="AM25" s="424"/>
      <c r="AN25" s="424"/>
      <c r="AO25" s="424"/>
      <c r="AP25" s="424"/>
      <c r="AQ25" s="424"/>
      <c r="AR25" s="425"/>
      <c r="AS25" s="149"/>
    </row>
    <row r="26" spans="2:45" ht="18" customHeight="1" thickBot="1" x14ac:dyDescent="0.2">
      <c r="B26" s="199"/>
      <c r="C26" s="317" t="s">
        <v>79</v>
      </c>
      <c r="D26" s="318"/>
      <c r="E26" s="318"/>
      <c r="F26" s="318"/>
      <c r="G26" s="318"/>
      <c r="H26" s="318"/>
      <c r="I26" s="318"/>
      <c r="J26" s="318"/>
      <c r="K26" s="319"/>
      <c r="L26" s="201"/>
      <c r="M26"/>
      <c r="N26" s="136"/>
      <c r="O26" s="351"/>
      <c r="P26" s="347"/>
      <c r="Q26" s="287" t="s">
        <v>129</v>
      </c>
      <c r="R26" s="287"/>
      <c r="S26" s="287"/>
      <c r="T26" s="287"/>
      <c r="U26" s="287"/>
      <c r="V26" s="287"/>
      <c r="W26" s="287"/>
      <c r="X26" s="287"/>
      <c r="Y26" s="287"/>
      <c r="Z26" s="287"/>
      <c r="AA26" s="287"/>
      <c r="AB26" s="287"/>
      <c r="AC26" s="347" t="str">
        <f>VLOOKUP(C$5,②個人データ入力シート!$C$8:$BQ$53,31)</f>
        <v>A</v>
      </c>
      <c r="AD26" s="347"/>
      <c r="AE26" s="362"/>
      <c r="AF26" s="363"/>
      <c r="AG26" s="427" t="s">
        <v>108</v>
      </c>
      <c r="AH26" s="400" t="str">
        <f>VLOOKUP(C5,②個人データ入力シート!$C$8:$BQ$53,62)</f>
        <v>修学旅行では，自主研修グループのリーダーとして，グループの意見をまとめながら目的の達成に努力した。</v>
      </c>
      <c r="AI26" s="400"/>
      <c r="AJ26" s="400"/>
      <c r="AK26" s="400"/>
      <c r="AL26" s="400"/>
      <c r="AM26" s="400"/>
      <c r="AN26" s="400"/>
      <c r="AO26" s="400"/>
      <c r="AP26" s="400"/>
      <c r="AQ26" s="400"/>
      <c r="AR26" s="401"/>
      <c r="AS26" s="149"/>
    </row>
    <row r="27" spans="2:45" ht="18" customHeight="1" thickBot="1" x14ac:dyDescent="0.2">
      <c r="B27" s="199"/>
      <c r="C27" s="317"/>
      <c r="D27" s="318"/>
      <c r="E27" s="318"/>
      <c r="F27" s="318"/>
      <c r="G27" s="318"/>
      <c r="H27" s="318"/>
      <c r="I27" s="318"/>
      <c r="J27" s="318"/>
      <c r="K27" s="319"/>
      <c r="L27" s="201"/>
      <c r="M27"/>
      <c r="N27" s="136"/>
      <c r="O27" s="351"/>
      <c r="P27" s="347"/>
      <c r="Q27" s="287" t="s">
        <v>130</v>
      </c>
      <c r="R27" s="287"/>
      <c r="S27" s="287"/>
      <c r="T27" s="287"/>
      <c r="U27" s="287"/>
      <c r="V27" s="287"/>
      <c r="W27" s="287"/>
      <c r="X27" s="287"/>
      <c r="Y27" s="287"/>
      <c r="Z27" s="287"/>
      <c r="AA27" s="287"/>
      <c r="AB27" s="287"/>
      <c r="AC27" s="347" t="str">
        <f>VLOOKUP(C$5,②個人データ入力シート!$C$8:$BQ$53,32)</f>
        <v>C</v>
      </c>
      <c r="AD27" s="347"/>
      <c r="AE27" s="362"/>
      <c r="AF27" s="363"/>
      <c r="AG27" s="427"/>
      <c r="AH27" s="400"/>
      <c r="AI27" s="400"/>
      <c r="AJ27" s="400"/>
      <c r="AK27" s="400"/>
      <c r="AL27" s="400"/>
      <c r="AM27" s="400"/>
      <c r="AN27" s="400"/>
      <c r="AO27" s="400"/>
      <c r="AP27" s="400"/>
      <c r="AQ27" s="400"/>
      <c r="AR27" s="401"/>
      <c r="AS27" s="149"/>
    </row>
    <row r="28" spans="2:45" ht="18" customHeight="1" x14ac:dyDescent="0.15">
      <c r="B28" s="199"/>
      <c r="C28" s="206"/>
      <c r="D28" s="206"/>
      <c r="E28" s="206"/>
      <c r="F28" s="206"/>
      <c r="G28" s="206"/>
      <c r="H28" s="206"/>
      <c r="I28" s="206"/>
      <c r="J28" s="206"/>
      <c r="K28" s="206"/>
      <c r="L28" s="201"/>
      <c r="M28"/>
      <c r="N28" s="136"/>
      <c r="O28" s="351" t="s">
        <v>113</v>
      </c>
      <c r="P28" s="347"/>
      <c r="Q28" s="287" t="s">
        <v>128</v>
      </c>
      <c r="R28" s="287"/>
      <c r="S28" s="287"/>
      <c r="T28" s="287"/>
      <c r="U28" s="287"/>
      <c r="V28" s="287"/>
      <c r="W28" s="287"/>
      <c r="X28" s="287"/>
      <c r="Y28" s="287"/>
      <c r="Z28" s="287"/>
      <c r="AA28" s="287"/>
      <c r="AB28" s="287"/>
      <c r="AC28" s="346" t="str">
        <f>VLOOKUP(C$5,②個人データ入力シート!$C$8:$BQ$53,34)</f>
        <v>・</v>
      </c>
      <c r="AD28" s="346"/>
      <c r="AE28" s="362">
        <f>VLOOKUP(C5,②個人データ入力シート!$C$8:$BQ$53,33)</f>
        <v>3</v>
      </c>
      <c r="AF28" s="363"/>
      <c r="AG28" s="427"/>
      <c r="AH28" s="400"/>
      <c r="AI28" s="400"/>
      <c r="AJ28" s="400"/>
      <c r="AK28" s="400"/>
      <c r="AL28" s="400"/>
      <c r="AM28" s="400"/>
      <c r="AN28" s="400"/>
      <c r="AO28" s="400"/>
      <c r="AP28" s="400"/>
      <c r="AQ28" s="400"/>
      <c r="AR28" s="401"/>
      <c r="AS28" s="149"/>
    </row>
    <row r="29" spans="2:45" ht="18" customHeight="1" thickBot="1" x14ac:dyDescent="0.2">
      <c r="B29" s="199"/>
      <c r="C29" s="378" t="s">
        <v>144</v>
      </c>
      <c r="D29" s="379"/>
      <c r="E29" s="379"/>
      <c r="F29" s="379"/>
      <c r="G29" s="379"/>
      <c r="H29" s="379"/>
      <c r="I29" s="379"/>
      <c r="J29" s="379"/>
      <c r="K29" s="380"/>
      <c r="L29" s="201"/>
      <c r="M29"/>
      <c r="N29" s="136"/>
      <c r="O29" s="351"/>
      <c r="P29" s="347"/>
      <c r="Q29" s="287" t="s">
        <v>129</v>
      </c>
      <c r="R29" s="287"/>
      <c r="S29" s="287"/>
      <c r="T29" s="287"/>
      <c r="U29" s="287"/>
      <c r="V29" s="287"/>
      <c r="W29" s="287"/>
      <c r="X29" s="287"/>
      <c r="Y29" s="287"/>
      <c r="Z29" s="287"/>
      <c r="AA29" s="287"/>
      <c r="AB29" s="287"/>
      <c r="AC29" s="346" t="str">
        <f>VLOOKUP(C$5,②個人データ入力シート!$C$8:$BQ$53,35)</f>
        <v>・</v>
      </c>
      <c r="AD29" s="346"/>
      <c r="AE29" s="362"/>
      <c r="AF29" s="363"/>
      <c r="AG29" s="427"/>
      <c r="AH29" s="400"/>
      <c r="AI29" s="400"/>
      <c r="AJ29" s="400"/>
      <c r="AK29" s="400"/>
      <c r="AL29" s="400"/>
      <c r="AM29" s="400"/>
      <c r="AN29" s="400"/>
      <c r="AO29" s="400"/>
      <c r="AP29" s="400"/>
      <c r="AQ29" s="400"/>
      <c r="AR29" s="401"/>
      <c r="AS29" s="149"/>
    </row>
    <row r="30" spans="2:45" ht="18" customHeight="1" thickBot="1" x14ac:dyDescent="0.2">
      <c r="B30" s="199"/>
      <c r="C30" s="381"/>
      <c r="D30" s="382"/>
      <c r="E30" s="382"/>
      <c r="F30" s="382"/>
      <c r="G30" s="382"/>
      <c r="H30" s="382"/>
      <c r="I30" s="382"/>
      <c r="J30" s="382"/>
      <c r="K30" s="383"/>
      <c r="L30" s="201"/>
      <c r="M30"/>
      <c r="N30" s="136"/>
      <c r="O30" s="351"/>
      <c r="P30" s="347"/>
      <c r="Q30" s="287" t="s">
        <v>130</v>
      </c>
      <c r="R30" s="287"/>
      <c r="S30" s="287"/>
      <c r="T30" s="287"/>
      <c r="U30" s="287"/>
      <c r="V30" s="287"/>
      <c r="W30" s="287"/>
      <c r="X30" s="287"/>
      <c r="Y30" s="287"/>
      <c r="Z30" s="287"/>
      <c r="AA30" s="287"/>
      <c r="AB30" s="287"/>
      <c r="AC30" s="346" t="str">
        <f>VLOOKUP(C$5,②個人データ入力シート!$C$8:$BQ$53,36)</f>
        <v>・</v>
      </c>
      <c r="AD30" s="346"/>
      <c r="AE30" s="362"/>
      <c r="AF30" s="363"/>
      <c r="AG30" s="427"/>
      <c r="AH30" s="400"/>
      <c r="AI30" s="400"/>
      <c r="AJ30" s="400"/>
      <c r="AK30" s="400"/>
      <c r="AL30" s="400"/>
      <c r="AM30" s="400"/>
      <c r="AN30" s="400"/>
      <c r="AO30" s="400"/>
      <c r="AP30" s="400"/>
      <c r="AQ30" s="400"/>
      <c r="AR30" s="401"/>
      <c r="AS30" s="149"/>
    </row>
    <row r="31" spans="2:45" ht="18" customHeight="1" thickBot="1" x14ac:dyDescent="0.2">
      <c r="B31" s="199"/>
      <c r="C31" s="317" t="s">
        <v>80</v>
      </c>
      <c r="D31" s="318"/>
      <c r="E31" s="318"/>
      <c r="F31" s="318"/>
      <c r="G31" s="318"/>
      <c r="H31" s="318"/>
      <c r="I31" s="318"/>
      <c r="J31" s="318"/>
      <c r="K31" s="319"/>
      <c r="L31" s="201"/>
      <c r="M31"/>
      <c r="N31" s="136"/>
      <c r="O31" s="355" t="s">
        <v>114</v>
      </c>
      <c r="P31" s="347"/>
      <c r="Q31" s="287" t="s">
        <v>128</v>
      </c>
      <c r="R31" s="287"/>
      <c r="S31" s="287"/>
      <c r="T31" s="287"/>
      <c r="U31" s="287"/>
      <c r="V31" s="287"/>
      <c r="W31" s="287"/>
      <c r="X31" s="287"/>
      <c r="Y31" s="287"/>
      <c r="Z31" s="287"/>
      <c r="AA31" s="287"/>
      <c r="AB31" s="287"/>
      <c r="AC31" s="347" t="str">
        <f>VLOOKUP(C$5,②個人データ入力シート!$C$8:$BQ$53,38)</f>
        <v>A</v>
      </c>
      <c r="AD31" s="347"/>
      <c r="AE31" s="362">
        <f>VLOOKUP(C5,②個人データ入力シート!$C$8:$BQ$53,37)</f>
        <v>5</v>
      </c>
      <c r="AF31" s="363"/>
      <c r="AG31" s="427"/>
      <c r="AH31" s="400"/>
      <c r="AI31" s="400"/>
      <c r="AJ31" s="400"/>
      <c r="AK31" s="400"/>
      <c r="AL31" s="400"/>
      <c r="AM31" s="400"/>
      <c r="AN31" s="400"/>
      <c r="AO31" s="400"/>
      <c r="AP31" s="400"/>
      <c r="AQ31" s="400"/>
      <c r="AR31" s="401"/>
      <c r="AS31" s="149"/>
    </row>
    <row r="32" spans="2:45" ht="18" customHeight="1" thickBot="1" x14ac:dyDescent="0.2">
      <c r="B32" s="199"/>
      <c r="C32" s="317"/>
      <c r="D32" s="318"/>
      <c r="E32" s="318"/>
      <c r="F32" s="318"/>
      <c r="G32" s="318"/>
      <c r="H32" s="318"/>
      <c r="I32" s="318"/>
      <c r="J32" s="318"/>
      <c r="K32" s="319"/>
      <c r="L32" s="201"/>
      <c r="M32"/>
      <c r="N32" s="136"/>
      <c r="O32" s="351"/>
      <c r="P32" s="347"/>
      <c r="Q32" s="287" t="s">
        <v>129</v>
      </c>
      <c r="R32" s="287"/>
      <c r="S32" s="287"/>
      <c r="T32" s="287"/>
      <c r="U32" s="287"/>
      <c r="V32" s="287"/>
      <c r="W32" s="287"/>
      <c r="X32" s="287"/>
      <c r="Y32" s="287"/>
      <c r="Z32" s="287"/>
      <c r="AA32" s="287"/>
      <c r="AB32" s="287"/>
      <c r="AC32" s="347" t="str">
        <f>VLOOKUP(C$5,②個人データ入力シート!$C$8:$BQ$53,39)</f>
        <v>A</v>
      </c>
      <c r="AD32" s="347"/>
      <c r="AE32" s="362"/>
      <c r="AF32" s="363"/>
      <c r="AG32" s="428"/>
      <c r="AH32" s="429"/>
      <c r="AI32" s="429"/>
      <c r="AJ32" s="429"/>
      <c r="AK32" s="429"/>
      <c r="AL32" s="429"/>
      <c r="AM32" s="429"/>
      <c r="AN32" s="429"/>
      <c r="AO32" s="429"/>
      <c r="AP32" s="429"/>
      <c r="AQ32" s="429"/>
      <c r="AR32" s="430"/>
      <c r="AS32" s="149"/>
    </row>
    <row r="33" spans="2:45" ht="18" customHeight="1" x14ac:dyDescent="0.15">
      <c r="B33" s="199"/>
      <c r="C33" s="200"/>
      <c r="D33" s="200"/>
      <c r="E33" s="200"/>
      <c r="F33" s="200"/>
      <c r="G33" s="200"/>
      <c r="H33" s="200"/>
      <c r="I33" s="200"/>
      <c r="J33" s="200"/>
      <c r="K33" s="200"/>
      <c r="L33" s="201"/>
      <c r="M33"/>
      <c r="N33" s="136"/>
      <c r="O33" s="351"/>
      <c r="P33" s="347"/>
      <c r="Q33" s="287" t="s">
        <v>130</v>
      </c>
      <c r="R33" s="287"/>
      <c r="S33" s="287"/>
      <c r="T33" s="287"/>
      <c r="U33" s="287"/>
      <c r="V33" s="287"/>
      <c r="W33" s="287"/>
      <c r="X33" s="287"/>
      <c r="Y33" s="287"/>
      <c r="Z33" s="287"/>
      <c r="AA33" s="287"/>
      <c r="AB33" s="287"/>
      <c r="AC33" s="347" t="str">
        <f>VLOOKUP(C$5,②個人データ入力シート!$C$8:$BQ$53,40)</f>
        <v>A</v>
      </c>
      <c r="AD33" s="347"/>
      <c r="AE33" s="362"/>
      <c r="AF33" s="363"/>
      <c r="AG33" s="405" t="s">
        <v>8</v>
      </c>
      <c r="AH33" s="370"/>
      <c r="AI33" s="370"/>
      <c r="AJ33" s="370"/>
      <c r="AK33" s="370"/>
      <c r="AL33" s="370"/>
      <c r="AM33" s="370"/>
      <c r="AN33" s="370"/>
      <c r="AO33" s="370"/>
      <c r="AP33" s="370"/>
      <c r="AQ33" s="370"/>
      <c r="AR33" s="371"/>
      <c r="AS33" s="149"/>
    </row>
    <row r="34" spans="2:45" ht="18" customHeight="1" x14ac:dyDescent="0.15">
      <c r="B34" s="199"/>
      <c r="C34" s="262" t="s">
        <v>151</v>
      </c>
      <c r="D34" s="263"/>
      <c r="E34" s="263"/>
      <c r="F34" s="263"/>
      <c r="G34" s="263"/>
      <c r="H34" s="263"/>
      <c r="I34" s="263"/>
      <c r="J34" s="263"/>
      <c r="K34" s="264"/>
      <c r="L34" s="201"/>
      <c r="M34"/>
      <c r="N34" s="136"/>
      <c r="O34" s="355" t="s">
        <v>115</v>
      </c>
      <c r="P34" s="347"/>
      <c r="Q34" s="287" t="s">
        <v>128</v>
      </c>
      <c r="R34" s="287"/>
      <c r="S34" s="287"/>
      <c r="T34" s="287"/>
      <c r="U34" s="287"/>
      <c r="V34" s="287"/>
      <c r="W34" s="287"/>
      <c r="X34" s="287"/>
      <c r="Y34" s="287"/>
      <c r="Z34" s="287"/>
      <c r="AA34" s="287"/>
      <c r="AB34" s="287"/>
      <c r="AC34" s="347" t="str">
        <f>VLOOKUP(C$5,②個人データ入力シート!$C$8:$BQ$53,42)</f>
        <v>C</v>
      </c>
      <c r="AD34" s="347"/>
      <c r="AE34" s="362">
        <f>VLOOKUP(C5,②個人データ入力シート!$C$8:$BQ$53,41)</f>
        <v>3</v>
      </c>
      <c r="AF34" s="363"/>
      <c r="AG34" s="399" t="str">
        <f>VLOOKUP(C5,②個人データ入力シート!$C$8:$BQ$53,63)</f>
        <v>明るい性格で，クラスの中心的存在として周囲から親しまれ，音楽の授業では，その大きな声でクラスを盛り上げた。
サッカー部に所属し，３年間練習に励み試合ではフォワードとして活躍した。</v>
      </c>
      <c r="AH34" s="400"/>
      <c r="AI34" s="400"/>
      <c r="AJ34" s="400"/>
      <c r="AK34" s="400"/>
      <c r="AL34" s="400"/>
      <c r="AM34" s="400"/>
      <c r="AN34" s="400"/>
      <c r="AO34" s="400"/>
      <c r="AP34" s="400"/>
      <c r="AQ34" s="400"/>
      <c r="AR34" s="401"/>
      <c r="AS34" s="149"/>
    </row>
    <row r="35" spans="2:45" ht="18" customHeight="1" x14ac:dyDescent="0.15">
      <c r="B35" s="199"/>
      <c r="C35" s="352"/>
      <c r="D35" s="353"/>
      <c r="E35" s="353"/>
      <c r="F35" s="353"/>
      <c r="G35" s="353"/>
      <c r="H35" s="353"/>
      <c r="I35" s="353"/>
      <c r="J35" s="353"/>
      <c r="K35" s="354"/>
      <c r="L35" s="201"/>
      <c r="M35"/>
      <c r="N35" s="136"/>
      <c r="O35" s="351"/>
      <c r="P35" s="347"/>
      <c r="Q35" s="287" t="s">
        <v>129</v>
      </c>
      <c r="R35" s="287"/>
      <c r="S35" s="287"/>
      <c r="T35" s="287"/>
      <c r="U35" s="287"/>
      <c r="V35" s="287"/>
      <c r="W35" s="287"/>
      <c r="X35" s="287"/>
      <c r="Y35" s="287"/>
      <c r="Z35" s="287"/>
      <c r="AA35" s="287"/>
      <c r="AB35" s="287"/>
      <c r="AC35" s="347" t="str">
        <f>VLOOKUP(C$5,②個人データ入力シート!$C$8:$BQ$53,43)</f>
        <v>C</v>
      </c>
      <c r="AD35" s="347"/>
      <c r="AE35" s="362"/>
      <c r="AF35" s="363"/>
      <c r="AG35" s="399"/>
      <c r="AH35" s="400"/>
      <c r="AI35" s="400"/>
      <c r="AJ35" s="400"/>
      <c r="AK35" s="400"/>
      <c r="AL35" s="400"/>
      <c r="AM35" s="400"/>
      <c r="AN35" s="400"/>
      <c r="AO35" s="400"/>
      <c r="AP35" s="400"/>
      <c r="AQ35" s="400"/>
      <c r="AR35" s="401"/>
      <c r="AS35" s="149"/>
    </row>
    <row r="36" spans="2:45" ht="18" customHeight="1" thickBot="1" x14ac:dyDescent="0.2">
      <c r="B36" s="199"/>
      <c r="C36" s="326"/>
      <c r="D36" s="327"/>
      <c r="E36" s="327"/>
      <c r="F36" s="327"/>
      <c r="G36" s="327"/>
      <c r="H36" s="327"/>
      <c r="I36" s="327"/>
      <c r="J36" s="327"/>
      <c r="K36" s="328"/>
      <c r="L36" s="201"/>
      <c r="M36"/>
      <c r="N36" s="136"/>
      <c r="O36" s="351"/>
      <c r="P36" s="347"/>
      <c r="Q36" s="287" t="s">
        <v>130</v>
      </c>
      <c r="R36" s="287"/>
      <c r="S36" s="287"/>
      <c r="T36" s="287"/>
      <c r="U36" s="287"/>
      <c r="V36" s="287"/>
      <c r="W36" s="287"/>
      <c r="X36" s="287"/>
      <c r="Y36" s="287"/>
      <c r="Z36" s="287"/>
      <c r="AA36" s="287"/>
      <c r="AB36" s="287"/>
      <c r="AC36" s="347" t="str">
        <f>VLOOKUP(C$5,②個人データ入力シート!$C$8:$BQ$53,44)</f>
        <v>A</v>
      </c>
      <c r="AD36" s="347"/>
      <c r="AE36" s="362"/>
      <c r="AF36" s="363"/>
      <c r="AG36" s="399"/>
      <c r="AH36" s="400"/>
      <c r="AI36" s="400"/>
      <c r="AJ36" s="400"/>
      <c r="AK36" s="400"/>
      <c r="AL36" s="400"/>
      <c r="AM36" s="400"/>
      <c r="AN36" s="400"/>
      <c r="AO36" s="400"/>
      <c r="AP36" s="400"/>
      <c r="AQ36" s="400"/>
      <c r="AR36" s="401"/>
      <c r="AS36" s="149"/>
    </row>
    <row r="37" spans="2:45" ht="18" customHeight="1" thickBot="1" x14ac:dyDescent="0.2">
      <c r="B37" s="199"/>
      <c r="C37" s="317" t="s">
        <v>62</v>
      </c>
      <c r="D37" s="318"/>
      <c r="E37" s="318"/>
      <c r="F37" s="318"/>
      <c r="G37" s="318"/>
      <c r="H37" s="318"/>
      <c r="I37" s="318"/>
      <c r="J37" s="318"/>
      <c r="K37" s="319"/>
      <c r="L37" s="201"/>
      <c r="M37"/>
      <c r="N37" s="136"/>
      <c r="O37" s="355" t="s">
        <v>141</v>
      </c>
      <c r="P37" s="347"/>
      <c r="Q37" s="287" t="s">
        <v>128</v>
      </c>
      <c r="R37" s="287"/>
      <c r="S37" s="287"/>
      <c r="T37" s="287"/>
      <c r="U37" s="287"/>
      <c r="V37" s="287"/>
      <c r="W37" s="287"/>
      <c r="X37" s="287"/>
      <c r="Y37" s="287"/>
      <c r="Z37" s="287"/>
      <c r="AA37" s="287"/>
      <c r="AB37" s="287"/>
      <c r="AC37" s="346" t="str">
        <f>VLOOKUP(C$5,②個人データ入力シート!$C$8:$BQ$53,46)</f>
        <v>・</v>
      </c>
      <c r="AD37" s="346"/>
      <c r="AE37" s="362">
        <f>VLOOKUP(C5,②個人データ入力シート!$C$8:$BQ$53,45)</f>
        <v>4</v>
      </c>
      <c r="AF37" s="363"/>
      <c r="AG37" s="399"/>
      <c r="AH37" s="400"/>
      <c r="AI37" s="400"/>
      <c r="AJ37" s="400"/>
      <c r="AK37" s="400"/>
      <c r="AL37" s="400"/>
      <c r="AM37" s="400"/>
      <c r="AN37" s="400"/>
      <c r="AO37" s="400"/>
      <c r="AP37" s="400"/>
      <c r="AQ37" s="400"/>
      <c r="AR37" s="401"/>
      <c r="AS37" s="149"/>
    </row>
    <row r="38" spans="2:45" ht="18" customHeight="1" x14ac:dyDescent="0.15">
      <c r="B38" s="199"/>
      <c r="C38" s="200"/>
      <c r="D38" s="200"/>
      <c r="E38" s="200"/>
      <c r="F38" s="200"/>
      <c r="G38" s="200"/>
      <c r="H38" s="200"/>
      <c r="I38" s="200"/>
      <c r="J38" s="200"/>
      <c r="K38" s="200"/>
      <c r="L38" s="201"/>
      <c r="M38"/>
      <c r="N38" s="136"/>
      <c r="O38" s="351"/>
      <c r="P38" s="347"/>
      <c r="Q38" s="287" t="s">
        <v>129</v>
      </c>
      <c r="R38" s="287"/>
      <c r="S38" s="287"/>
      <c r="T38" s="287"/>
      <c r="U38" s="287"/>
      <c r="V38" s="287"/>
      <c r="W38" s="287"/>
      <c r="X38" s="287"/>
      <c r="Y38" s="287"/>
      <c r="Z38" s="287"/>
      <c r="AA38" s="287"/>
      <c r="AB38" s="287"/>
      <c r="AC38" s="347" t="str">
        <f>VLOOKUP(C$5,②個人データ入力シート!$C$8:$BQ$53,47)</f>
        <v>A</v>
      </c>
      <c r="AD38" s="347"/>
      <c r="AE38" s="362"/>
      <c r="AF38" s="363"/>
      <c r="AG38" s="399"/>
      <c r="AH38" s="400"/>
      <c r="AI38" s="400"/>
      <c r="AJ38" s="400"/>
      <c r="AK38" s="400"/>
      <c r="AL38" s="400"/>
      <c r="AM38" s="400"/>
      <c r="AN38" s="400"/>
      <c r="AO38" s="400"/>
      <c r="AP38" s="400"/>
      <c r="AQ38" s="400"/>
      <c r="AR38" s="401"/>
      <c r="AS38" s="149"/>
    </row>
    <row r="39" spans="2:45" ht="18" customHeight="1" x14ac:dyDescent="0.15">
      <c r="B39" s="199"/>
      <c r="C39" s="262" t="s">
        <v>152</v>
      </c>
      <c r="D39" s="263"/>
      <c r="E39" s="263"/>
      <c r="F39" s="263"/>
      <c r="G39" s="263"/>
      <c r="H39" s="263"/>
      <c r="I39" s="263"/>
      <c r="J39" s="263"/>
      <c r="K39" s="264"/>
      <c r="L39" s="201"/>
      <c r="M39"/>
      <c r="N39" s="136"/>
      <c r="O39" s="351"/>
      <c r="P39" s="347"/>
      <c r="Q39" s="287" t="s">
        <v>130</v>
      </c>
      <c r="R39" s="287"/>
      <c r="S39" s="287"/>
      <c r="T39" s="287"/>
      <c r="U39" s="287"/>
      <c r="V39" s="287"/>
      <c r="W39" s="287"/>
      <c r="X39" s="287"/>
      <c r="Y39" s="287"/>
      <c r="Z39" s="287"/>
      <c r="AA39" s="287"/>
      <c r="AB39" s="287"/>
      <c r="AC39" s="347" t="str">
        <f>VLOOKUP(C$5,②個人データ入力シート!$C$8:$BQ$53,48)</f>
        <v>A</v>
      </c>
      <c r="AD39" s="347"/>
      <c r="AE39" s="362"/>
      <c r="AF39" s="363"/>
      <c r="AG39" s="399"/>
      <c r="AH39" s="400"/>
      <c r="AI39" s="400"/>
      <c r="AJ39" s="400"/>
      <c r="AK39" s="400"/>
      <c r="AL39" s="400"/>
      <c r="AM39" s="400"/>
      <c r="AN39" s="400"/>
      <c r="AO39" s="400"/>
      <c r="AP39" s="400"/>
      <c r="AQ39" s="400"/>
      <c r="AR39" s="401"/>
      <c r="AS39" s="149"/>
    </row>
    <row r="40" spans="2:45" ht="18" customHeight="1" thickBot="1" x14ac:dyDescent="0.2">
      <c r="B40" s="199"/>
      <c r="C40" s="326"/>
      <c r="D40" s="327"/>
      <c r="E40" s="327"/>
      <c r="F40" s="327"/>
      <c r="G40" s="327"/>
      <c r="H40" s="327"/>
      <c r="I40" s="327"/>
      <c r="J40" s="327"/>
      <c r="K40" s="328"/>
      <c r="L40" s="201"/>
      <c r="M40"/>
      <c r="N40" s="136"/>
      <c r="O40" s="364" t="s">
        <v>117</v>
      </c>
      <c r="P40" s="365"/>
      <c r="Q40" s="365"/>
      <c r="R40" s="365"/>
      <c r="S40" s="365"/>
      <c r="T40" s="365"/>
      <c r="U40" s="365"/>
      <c r="V40" s="365"/>
      <c r="W40" s="365"/>
      <c r="X40" s="365"/>
      <c r="Y40" s="365"/>
      <c r="Z40" s="365"/>
      <c r="AA40" s="365"/>
      <c r="AB40" s="365"/>
      <c r="AC40" s="365"/>
      <c r="AD40" s="365"/>
      <c r="AE40" s="362">
        <f>VLOOKUP(C$5,②個人データ入力シート!$C$8:$BQ$53,49)</f>
        <v>33</v>
      </c>
      <c r="AF40" s="363"/>
      <c r="AG40" s="399"/>
      <c r="AH40" s="400"/>
      <c r="AI40" s="400"/>
      <c r="AJ40" s="400"/>
      <c r="AK40" s="400"/>
      <c r="AL40" s="400"/>
      <c r="AM40" s="400"/>
      <c r="AN40" s="400"/>
      <c r="AO40" s="400"/>
      <c r="AP40" s="400"/>
      <c r="AQ40" s="400"/>
      <c r="AR40" s="401"/>
      <c r="AS40" s="149"/>
    </row>
    <row r="41" spans="2:45" ht="18" customHeight="1" x14ac:dyDescent="0.15">
      <c r="B41" s="199"/>
      <c r="C41" s="329" t="s">
        <v>83</v>
      </c>
      <c r="D41" s="330"/>
      <c r="E41" s="330"/>
      <c r="F41" s="330"/>
      <c r="G41" s="330"/>
      <c r="H41" s="330"/>
      <c r="I41" s="330"/>
      <c r="J41" s="330"/>
      <c r="K41" s="331"/>
      <c r="L41" s="201"/>
      <c r="M41"/>
      <c r="N41" s="136"/>
      <c r="O41" s="366"/>
      <c r="P41" s="367"/>
      <c r="Q41" s="367"/>
      <c r="R41" s="367"/>
      <c r="S41" s="367"/>
      <c r="T41" s="367"/>
      <c r="U41" s="367"/>
      <c r="V41" s="367"/>
      <c r="W41" s="367"/>
      <c r="X41" s="367"/>
      <c r="Y41" s="367"/>
      <c r="Z41" s="367"/>
      <c r="AA41" s="367"/>
      <c r="AB41" s="367"/>
      <c r="AC41" s="367"/>
      <c r="AD41" s="367"/>
      <c r="AE41" s="368"/>
      <c r="AF41" s="369"/>
      <c r="AG41" s="402"/>
      <c r="AH41" s="403"/>
      <c r="AI41" s="403"/>
      <c r="AJ41" s="403"/>
      <c r="AK41" s="403"/>
      <c r="AL41" s="403"/>
      <c r="AM41" s="403"/>
      <c r="AN41" s="403"/>
      <c r="AO41" s="403"/>
      <c r="AP41" s="403"/>
      <c r="AQ41" s="403"/>
      <c r="AR41" s="404"/>
      <c r="AS41" s="149"/>
    </row>
    <row r="42" spans="2:45" ht="18" customHeight="1" thickBot="1" x14ac:dyDescent="0.2">
      <c r="B42" s="199"/>
      <c r="C42" s="332"/>
      <c r="D42" s="333"/>
      <c r="E42" s="333"/>
      <c r="F42" s="333"/>
      <c r="G42" s="333"/>
      <c r="H42" s="333"/>
      <c r="I42" s="333"/>
      <c r="J42" s="333"/>
      <c r="K42" s="334"/>
      <c r="L42" s="201"/>
      <c r="M42"/>
      <c r="N42" s="136"/>
      <c r="O42" s="373" t="s">
        <v>118</v>
      </c>
      <c r="P42" s="374"/>
      <c r="Q42" s="374"/>
      <c r="R42" s="374"/>
      <c r="S42" s="374"/>
      <c r="T42" s="374"/>
      <c r="U42" s="374"/>
      <c r="V42" s="374"/>
      <c r="W42" s="375"/>
      <c r="X42" s="335" t="s">
        <v>123</v>
      </c>
      <c r="Y42" s="336"/>
      <c r="Z42" s="372" t="s">
        <v>125</v>
      </c>
      <c r="AA42" s="372"/>
      <c r="AB42" s="372"/>
      <c r="AC42" s="372"/>
      <c r="AD42" s="372"/>
      <c r="AE42" s="370" t="s">
        <v>126</v>
      </c>
      <c r="AF42" s="370"/>
      <c r="AG42" s="370"/>
      <c r="AH42" s="370"/>
      <c r="AI42" s="370"/>
      <c r="AJ42" s="370"/>
      <c r="AK42" s="370"/>
      <c r="AL42" s="370"/>
      <c r="AM42" s="370"/>
      <c r="AN42" s="370"/>
      <c r="AO42" s="370"/>
      <c r="AP42" s="370"/>
      <c r="AQ42" s="370"/>
      <c r="AR42" s="371"/>
      <c r="AS42" s="149"/>
    </row>
    <row r="43" spans="2:45" ht="18" customHeight="1" x14ac:dyDescent="0.15">
      <c r="B43" s="199"/>
      <c r="C43" s="200"/>
      <c r="D43" s="200"/>
      <c r="E43" s="200"/>
      <c r="F43" s="200"/>
      <c r="G43" s="200"/>
      <c r="H43" s="200"/>
      <c r="I43" s="200"/>
      <c r="J43" s="200"/>
      <c r="K43" s="200"/>
      <c r="L43" s="201"/>
      <c r="M43"/>
      <c r="N43" s="136"/>
      <c r="O43" s="351" t="s">
        <v>119</v>
      </c>
      <c r="P43" s="347"/>
      <c r="Q43" s="347"/>
      <c r="R43" s="347"/>
      <c r="S43" s="347"/>
      <c r="T43" s="347"/>
      <c r="U43" s="347"/>
      <c r="V43" s="349" t="s">
        <v>122</v>
      </c>
      <c r="W43" s="350"/>
      <c r="X43" s="291"/>
      <c r="Y43" s="337"/>
      <c r="Z43" s="340">
        <f>VLOOKUP(C5,②個人データ入力シート!$C$8:$BQ$53,64)</f>
        <v>0</v>
      </c>
      <c r="AA43" s="341"/>
      <c r="AB43" s="341"/>
      <c r="AC43" s="341"/>
      <c r="AD43" s="119"/>
      <c r="AE43" s="400" t="str">
        <f>VLOOKUP(C5,②個人データ入力シート!$C$8:$BQ$53,65)</f>
        <v xml:space="preserve"> 骨折による入院（１０日）</v>
      </c>
      <c r="AF43" s="400"/>
      <c r="AG43" s="400"/>
      <c r="AH43" s="400"/>
      <c r="AI43" s="400"/>
      <c r="AJ43" s="400"/>
      <c r="AK43" s="400"/>
      <c r="AL43" s="400"/>
      <c r="AM43" s="400"/>
      <c r="AN43" s="400"/>
      <c r="AO43" s="400"/>
      <c r="AP43" s="400"/>
      <c r="AQ43" s="400"/>
      <c r="AR43" s="401"/>
      <c r="AS43" s="149"/>
    </row>
    <row r="44" spans="2:45" ht="18" customHeight="1" thickBot="1" x14ac:dyDescent="0.2">
      <c r="B44" s="199"/>
      <c r="C44" s="262" t="s">
        <v>153</v>
      </c>
      <c r="D44" s="263"/>
      <c r="E44" s="263"/>
      <c r="F44" s="263"/>
      <c r="G44" s="263"/>
      <c r="H44" s="263"/>
      <c r="I44" s="263"/>
      <c r="J44" s="263"/>
      <c r="K44" s="264"/>
      <c r="L44" s="201"/>
      <c r="M44"/>
      <c r="N44" s="136"/>
      <c r="O44" s="376" t="s">
        <v>120</v>
      </c>
      <c r="P44" s="377"/>
      <c r="Q44" s="377"/>
      <c r="R44" s="377"/>
      <c r="S44" s="377"/>
      <c r="T44" s="377"/>
      <c r="U44" s="377"/>
      <c r="V44" s="349" t="str">
        <f>VLOOKUP(C$5,②個人データ入力シート!$C$8:$BQ$53,50)</f>
        <v>○</v>
      </c>
      <c r="W44" s="350"/>
      <c r="X44" s="291"/>
      <c r="Y44" s="337"/>
      <c r="Z44" s="342"/>
      <c r="AA44" s="343"/>
      <c r="AB44" s="343"/>
      <c r="AC44" s="343"/>
      <c r="AD44" s="431" t="s">
        <v>127</v>
      </c>
      <c r="AE44" s="400"/>
      <c r="AF44" s="400"/>
      <c r="AG44" s="400"/>
      <c r="AH44" s="400"/>
      <c r="AI44" s="400"/>
      <c r="AJ44" s="400"/>
      <c r="AK44" s="400"/>
      <c r="AL44" s="400"/>
      <c r="AM44" s="400"/>
      <c r="AN44" s="400"/>
      <c r="AO44" s="400"/>
      <c r="AP44" s="400"/>
      <c r="AQ44" s="400"/>
      <c r="AR44" s="401"/>
      <c r="AS44" s="149"/>
    </row>
    <row r="45" spans="2:45" ht="18" customHeight="1" x14ac:dyDescent="0.15">
      <c r="B45" s="199"/>
      <c r="C45" s="320">
        <v>45665</v>
      </c>
      <c r="D45" s="321"/>
      <c r="E45" s="321"/>
      <c r="F45" s="321"/>
      <c r="G45" s="321"/>
      <c r="H45" s="321"/>
      <c r="I45" s="321"/>
      <c r="J45" s="321"/>
      <c r="K45" s="322"/>
      <c r="L45" s="201"/>
      <c r="M45"/>
      <c r="N45" s="136"/>
      <c r="O45" s="376" t="s">
        <v>17</v>
      </c>
      <c r="P45" s="377"/>
      <c r="Q45" s="377"/>
      <c r="R45" s="377"/>
      <c r="S45" s="377"/>
      <c r="T45" s="377"/>
      <c r="U45" s="377"/>
      <c r="V45" s="349" t="str">
        <f>VLOOKUP(C$5,②個人データ入力シート!$C$8:$BQ$53,51)</f>
        <v>○</v>
      </c>
      <c r="W45" s="350"/>
      <c r="X45" s="291"/>
      <c r="Y45" s="337"/>
      <c r="Z45" s="342"/>
      <c r="AA45" s="343"/>
      <c r="AB45" s="343"/>
      <c r="AC45" s="343"/>
      <c r="AD45" s="431"/>
      <c r="AE45" s="400"/>
      <c r="AF45" s="400"/>
      <c r="AG45" s="400"/>
      <c r="AH45" s="400"/>
      <c r="AI45" s="400"/>
      <c r="AJ45" s="400"/>
      <c r="AK45" s="400"/>
      <c r="AL45" s="400"/>
      <c r="AM45" s="400"/>
      <c r="AN45" s="400"/>
      <c r="AO45" s="400"/>
      <c r="AP45" s="400"/>
      <c r="AQ45" s="400"/>
      <c r="AR45" s="401"/>
      <c r="AS45" s="149"/>
    </row>
    <row r="46" spans="2:45" ht="18" customHeight="1" thickBot="1" x14ac:dyDescent="0.2">
      <c r="B46" s="199"/>
      <c r="C46" s="323"/>
      <c r="D46" s="324"/>
      <c r="E46" s="324"/>
      <c r="F46" s="324"/>
      <c r="G46" s="324"/>
      <c r="H46" s="324"/>
      <c r="I46" s="324"/>
      <c r="J46" s="324"/>
      <c r="K46" s="325"/>
      <c r="L46" s="201"/>
      <c r="M46"/>
      <c r="N46" s="136"/>
      <c r="O46" s="376" t="s">
        <v>18</v>
      </c>
      <c r="P46" s="377"/>
      <c r="Q46" s="377"/>
      <c r="R46" s="377"/>
      <c r="S46" s="377"/>
      <c r="T46" s="377"/>
      <c r="U46" s="377"/>
      <c r="V46" s="349" t="str">
        <f>VLOOKUP(C$5,②個人データ入力シート!$C$8:$BQ$53,52)</f>
        <v>○</v>
      </c>
      <c r="W46" s="350"/>
      <c r="X46" s="338"/>
      <c r="Y46" s="339"/>
      <c r="Z46" s="344"/>
      <c r="AA46" s="345"/>
      <c r="AB46" s="345"/>
      <c r="AC46" s="345"/>
      <c r="AD46" s="120"/>
      <c r="AE46" s="403"/>
      <c r="AF46" s="403"/>
      <c r="AG46" s="403"/>
      <c r="AH46" s="403"/>
      <c r="AI46" s="403"/>
      <c r="AJ46" s="403"/>
      <c r="AK46" s="403"/>
      <c r="AL46" s="403"/>
      <c r="AM46" s="403"/>
      <c r="AN46" s="403"/>
      <c r="AO46" s="403"/>
      <c r="AP46" s="403"/>
      <c r="AQ46" s="403"/>
      <c r="AR46" s="404"/>
      <c r="AS46" s="149"/>
    </row>
    <row r="47" spans="2:45" ht="18" customHeight="1" x14ac:dyDescent="0.15">
      <c r="B47" s="199"/>
      <c r="C47" s="200"/>
      <c r="D47" s="200"/>
      <c r="E47" s="200"/>
      <c r="F47" s="200"/>
      <c r="G47" s="200"/>
      <c r="H47" s="200"/>
      <c r="I47" s="200"/>
      <c r="J47" s="200"/>
      <c r="K47" s="200"/>
      <c r="L47" s="201"/>
      <c r="M47"/>
      <c r="N47" s="136"/>
      <c r="O47" s="376" t="s">
        <v>19</v>
      </c>
      <c r="P47" s="377"/>
      <c r="Q47" s="377"/>
      <c r="R47" s="377"/>
      <c r="S47" s="377"/>
      <c r="T47" s="377"/>
      <c r="U47" s="377"/>
      <c r="V47" s="349" t="str">
        <f>VLOOKUP(C$5,②個人データ入力シート!$C$8:$BQ$53,53)</f>
        <v>・</v>
      </c>
      <c r="W47" s="350"/>
      <c r="X47" s="408" t="s">
        <v>124</v>
      </c>
      <c r="Y47" s="409"/>
      <c r="Z47" s="414" t="str">
        <f>VLOOKUP(C5,②個人データ入力シート!$C$8:$BQ$53,66)</f>
        <v>骨折部が完治していないので，体育時などに配慮を要する。</v>
      </c>
      <c r="AA47" s="414"/>
      <c r="AB47" s="414"/>
      <c r="AC47" s="414"/>
      <c r="AD47" s="414"/>
      <c r="AE47" s="414"/>
      <c r="AF47" s="414"/>
      <c r="AG47" s="414"/>
      <c r="AH47" s="414"/>
      <c r="AI47" s="414"/>
      <c r="AJ47" s="414"/>
      <c r="AK47" s="414"/>
      <c r="AL47" s="414"/>
      <c r="AM47" s="414"/>
      <c r="AN47" s="414"/>
      <c r="AO47" s="414"/>
      <c r="AP47" s="414"/>
      <c r="AQ47" s="414"/>
      <c r="AR47" s="415"/>
      <c r="AS47" s="149"/>
    </row>
    <row r="48" spans="2:45" ht="18" customHeight="1" x14ac:dyDescent="0.15">
      <c r="B48" s="207"/>
      <c r="C48" s="208"/>
      <c r="D48" s="208"/>
      <c r="E48" s="208"/>
      <c r="F48" s="208"/>
      <c r="G48" s="208"/>
      <c r="H48" s="208"/>
      <c r="I48" s="208"/>
      <c r="J48" s="208"/>
      <c r="K48" s="208"/>
      <c r="L48" s="209"/>
      <c r="N48" s="149"/>
      <c r="O48" s="376" t="s">
        <v>20</v>
      </c>
      <c r="P48" s="377"/>
      <c r="Q48" s="377"/>
      <c r="R48" s="377"/>
      <c r="S48" s="377"/>
      <c r="T48" s="377"/>
      <c r="U48" s="377"/>
      <c r="V48" s="349" t="str">
        <f>VLOOKUP(C$5,②個人データ入力シート!$C$8:$BQ$53,54)</f>
        <v>・</v>
      </c>
      <c r="W48" s="350"/>
      <c r="X48" s="410"/>
      <c r="Y48" s="411"/>
      <c r="Z48" s="414"/>
      <c r="AA48" s="414"/>
      <c r="AB48" s="414"/>
      <c r="AC48" s="414"/>
      <c r="AD48" s="414"/>
      <c r="AE48" s="414"/>
      <c r="AF48" s="414"/>
      <c r="AG48" s="414"/>
      <c r="AH48" s="414"/>
      <c r="AI48" s="414"/>
      <c r="AJ48" s="414"/>
      <c r="AK48" s="414"/>
      <c r="AL48" s="414"/>
      <c r="AM48" s="414"/>
      <c r="AN48" s="414"/>
      <c r="AO48" s="414"/>
      <c r="AP48" s="414"/>
      <c r="AQ48" s="414"/>
      <c r="AR48" s="415"/>
      <c r="AS48" s="149"/>
    </row>
    <row r="49" spans="2:44" ht="18" customHeight="1" x14ac:dyDescent="0.15">
      <c r="B49" s="207"/>
      <c r="C49" s="208"/>
      <c r="D49" s="208"/>
      <c r="E49" s="208"/>
      <c r="F49" s="208"/>
      <c r="G49" s="208"/>
      <c r="H49" s="208"/>
      <c r="I49" s="208"/>
      <c r="J49" s="208"/>
      <c r="K49" s="208"/>
      <c r="L49" s="209"/>
      <c r="O49" s="376" t="s">
        <v>21</v>
      </c>
      <c r="P49" s="377"/>
      <c r="Q49" s="377"/>
      <c r="R49" s="377"/>
      <c r="S49" s="377"/>
      <c r="T49" s="377"/>
      <c r="U49" s="377"/>
      <c r="V49" s="349" t="str">
        <f>VLOOKUP(C$5,②個人データ入力シート!$C$8:$BQ$53,55)</f>
        <v>・</v>
      </c>
      <c r="W49" s="350"/>
      <c r="X49" s="410"/>
      <c r="Y49" s="411"/>
      <c r="Z49" s="414"/>
      <c r="AA49" s="414"/>
      <c r="AB49" s="414"/>
      <c r="AC49" s="414"/>
      <c r="AD49" s="414"/>
      <c r="AE49" s="414"/>
      <c r="AF49" s="414"/>
      <c r="AG49" s="414"/>
      <c r="AH49" s="414"/>
      <c r="AI49" s="414"/>
      <c r="AJ49" s="414"/>
      <c r="AK49" s="414"/>
      <c r="AL49" s="414"/>
      <c r="AM49" s="414"/>
      <c r="AN49" s="414"/>
      <c r="AO49" s="414"/>
      <c r="AP49" s="414"/>
      <c r="AQ49" s="414"/>
      <c r="AR49" s="415"/>
    </row>
    <row r="50" spans="2:44" ht="18" customHeight="1" x14ac:dyDescent="0.15">
      <c r="B50" s="207"/>
      <c r="C50" s="208"/>
      <c r="D50" s="208"/>
      <c r="E50" s="208"/>
      <c r="F50" s="208"/>
      <c r="G50" s="208"/>
      <c r="H50" s="208"/>
      <c r="I50" s="208"/>
      <c r="J50" s="208"/>
      <c r="K50" s="208"/>
      <c r="L50" s="209"/>
      <c r="O50" s="376" t="s">
        <v>121</v>
      </c>
      <c r="P50" s="377"/>
      <c r="Q50" s="377"/>
      <c r="R50" s="377"/>
      <c r="S50" s="377"/>
      <c r="T50" s="377"/>
      <c r="U50" s="377"/>
      <c r="V50" s="349" t="str">
        <f>VLOOKUP(C$5,②個人データ入力シート!$C$8:$BQ$53,56)</f>
        <v>○</v>
      </c>
      <c r="W50" s="350"/>
      <c r="X50" s="410"/>
      <c r="Y50" s="411"/>
      <c r="Z50" s="414"/>
      <c r="AA50" s="414"/>
      <c r="AB50" s="414"/>
      <c r="AC50" s="414"/>
      <c r="AD50" s="414"/>
      <c r="AE50" s="414"/>
      <c r="AF50" s="414"/>
      <c r="AG50" s="414"/>
      <c r="AH50" s="414"/>
      <c r="AI50" s="414"/>
      <c r="AJ50" s="414"/>
      <c r="AK50" s="414"/>
      <c r="AL50" s="414"/>
      <c r="AM50" s="414"/>
      <c r="AN50" s="414"/>
      <c r="AO50" s="414"/>
      <c r="AP50" s="414"/>
      <c r="AQ50" s="414"/>
      <c r="AR50" s="415"/>
    </row>
    <row r="51" spans="2:44" ht="18" customHeight="1" x14ac:dyDescent="0.15">
      <c r="B51" s="207"/>
      <c r="C51" s="208"/>
      <c r="D51" s="208"/>
      <c r="E51" s="208"/>
      <c r="F51" s="208"/>
      <c r="G51" s="208"/>
      <c r="H51" s="208"/>
      <c r="I51" s="208"/>
      <c r="J51" s="208"/>
      <c r="K51" s="208"/>
      <c r="L51" s="209"/>
      <c r="O51" s="376" t="s">
        <v>23</v>
      </c>
      <c r="P51" s="377"/>
      <c r="Q51" s="377"/>
      <c r="R51" s="377"/>
      <c r="S51" s="377"/>
      <c r="T51" s="377"/>
      <c r="U51" s="377"/>
      <c r="V51" s="349" t="str">
        <f>VLOOKUP(C$5,②個人データ入力シート!$C$8:$BQ$53,57)</f>
        <v>○</v>
      </c>
      <c r="W51" s="350"/>
      <c r="X51" s="410"/>
      <c r="Y51" s="411"/>
      <c r="Z51" s="414"/>
      <c r="AA51" s="414"/>
      <c r="AB51" s="414"/>
      <c r="AC51" s="414"/>
      <c r="AD51" s="414"/>
      <c r="AE51" s="414"/>
      <c r="AF51" s="414"/>
      <c r="AG51" s="414"/>
      <c r="AH51" s="414"/>
      <c r="AI51" s="414"/>
      <c r="AJ51" s="414"/>
      <c r="AK51" s="414"/>
      <c r="AL51" s="414"/>
      <c r="AM51" s="414"/>
      <c r="AN51" s="414"/>
      <c r="AO51" s="414"/>
      <c r="AP51" s="414"/>
      <c r="AQ51" s="414"/>
      <c r="AR51" s="415"/>
    </row>
    <row r="52" spans="2:44" ht="18" customHeight="1" x14ac:dyDescent="0.15">
      <c r="B52" s="207"/>
      <c r="C52" s="208"/>
      <c r="D52" s="208"/>
      <c r="E52" s="208"/>
      <c r="F52" s="208"/>
      <c r="G52" s="208"/>
      <c r="H52" s="208"/>
      <c r="I52" s="208"/>
      <c r="J52" s="208"/>
      <c r="K52" s="208"/>
      <c r="L52" s="209"/>
      <c r="O52" s="376" t="s">
        <v>24</v>
      </c>
      <c r="P52" s="377"/>
      <c r="Q52" s="377"/>
      <c r="R52" s="377"/>
      <c r="S52" s="377"/>
      <c r="T52" s="377"/>
      <c r="U52" s="377"/>
      <c r="V52" s="349" t="str">
        <f>VLOOKUP(C$5,②個人データ入力シート!$C$8:$BQ$53,58)</f>
        <v>・</v>
      </c>
      <c r="W52" s="350"/>
      <c r="X52" s="410"/>
      <c r="Y52" s="411"/>
      <c r="Z52" s="414"/>
      <c r="AA52" s="414"/>
      <c r="AB52" s="414"/>
      <c r="AC52" s="414"/>
      <c r="AD52" s="414"/>
      <c r="AE52" s="414"/>
      <c r="AF52" s="414"/>
      <c r="AG52" s="414"/>
      <c r="AH52" s="414"/>
      <c r="AI52" s="414"/>
      <c r="AJ52" s="414"/>
      <c r="AK52" s="414"/>
      <c r="AL52" s="414"/>
      <c r="AM52" s="414"/>
      <c r="AN52" s="414"/>
      <c r="AO52" s="414"/>
      <c r="AP52" s="414"/>
      <c r="AQ52" s="414"/>
      <c r="AR52" s="415"/>
    </row>
    <row r="53" spans="2:44" ht="18" customHeight="1" x14ac:dyDescent="0.15">
      <c r="B53" s="207"/>
      <c r="C53" s="208"/>
      <c r="D53" s="208"/>
      <c r="E53" s="208"/>
      <c r="F53" s="208"/>
      <c r="G53" s="208"/>
      <c r="H53" s="208"/>
      <c r="I53" s="208"/>
      <c r="J53" s="208"/>
      <c r="K53" s="208"/>
      <c r="L53" s="209"/>
      <c r="O53" s="397" t="s">
        <v>25</v>
      </c>
      <c r="P53" s="398"/>
      <c r="Q53" s="398"/>
      <c r="R53" s="398"/>
      <c r="S53" s="398"/>
      <c r="T53" s="398"/>
      <c r="U53" s="398"/>
      <c r="V53" s="406" t="str">
        <f>VLOOKUP(C$5,②個人データ入力シート!$C$8:$BQ$53,59)</f>
        <v>・</v>
      </c>
      <c r="W53" s="407"/>
      <c r="X53" s="412"/>
      <c r="Y53" s="413"/>
      <c r="Z53" s="416"/>
      <c r="AA53" s="416"/>
      <c r="AB53" s="416"/>
      <c r="AC53" s="416"/>
      <c r="AD53" s="416"/>
      <c r="AE53" s="416"/>
      <c r="AF53" s="416"/>
      <c r="AG53" s="416"/>
      <c r="AH53" s="416"/>
      <c r="AI53" s="416"/>
      <c r="AJ53" s="416"/>
      <c r="AK53" s="416"/>
      <c r="AL53" s="416"/>
      <c r="AM53" s="416"/>
      <c r="AN53" s="416"/>
      <c r="AO53" s="416"/>
      <c r="AP53" s="416"/>
      <c r="AQ53" s="416"/>
      <c r="AR53" s="417"/>
    </row>
    <row r="54" spans="2:44" x14ac:dyDescent="0.15">
      <c r="B54" s="207"/>
      <c r="C54" s="208"/>
      <c r="D54" s="208"/>
      <c r="E54" s="208"/>
      <c r="F54" s="208"/>
      <c r="G54" s="208"/>
      <c r="H54" s="208"/>
      <c r="I54" s="208"/>
      <c r="J54" s="208"/>
      <c r="K54" s="208"/>
      <c r="L54" s="209"/>
      <c r="O54" s="177"/>
      <c r="P54" s="391"/>
      <c r="Q54" s="391"/>
      <c r="R54" s="391"/>
      <c r="S54" s="391"/>
      <c r="T54" s="391"/>
      <c r="U54" s="391"/>
      <c r="V54" s="391"/>
      <c r="W54" s="391"/>
      <c r="X54" s="391"/>
      <c r="Y54" s="391"/>
      <c r="Z54" s="178"/>
      <c r="AA54" s="163"/>
      <c r="AB54" s="163"/>
      <c r="AC54" s="163"/>
      <c r="AD54" s="163"/>
      <c r="AE54" s="163"/>
      <c r="AF54" s="163"/>
      <c r="AG54" s="163"/>
      <c r="AH54" s="163"/>
      <c r="AI54" s="163"/>
      <c r="AJ54" s="163"/>
      <c r="AK54" s="163"/>
      <c r="AL54" s="163"/>
      <c r="AM54" s="163"/>
      <c r="AN54" s="163"/>
      <c r="AO54" s="163"/>
      <c r="AP54" s="136"/>
      <c r="AQ54" s="136"/>
      <c r="AR54" s="179"/>
    </row>
    <row r="55" spans="2:44" x14ac:dyDescent="0.15">
      <c r="B55" s="207"/>
      <c r="C55" s="208"/>
      <c r="D55" s="208"/>
      <c r="E55" s="208"/>
      <c r="F55" s="208"/>
      <c r="G55" s="208"/>
      <c r="H55" s="208"/>
      <c r="I55" s="208"/>
      <c r="J55" s="208"/>
      <c r="K55" s="208"/>
      <c r="L55" s="209"/>
      <c r="O55" s="135"/>
      <c r="P55" s="348"/>
      <c r="Q55" s="348"/>
      <c r="R55" s="348"/>
      <c r="S55" s="348"/>
      <c r="T55" s="348"/>
      <c r="U55" s="348"/>
      <c r="V55" s="348"/>
      <c r="W55" s="348"/>
      <c r="X55" s="348"/>
      <c r="Y55" s="348"/>
      <c r="Z55" s="180"/>
      <c r="AA55" s="163"/>
      <c r="AB55" s="163"/>
      <c r="AC55" s="163"/>
      <c r="AD55" s="163"/>
      <c r="AE55" s="163"/>
      <c r="AF55" s="163"/>
      <c r="AG55" s="163"/>
      <c r="AH55" s="163"/>
      <c r="AI55" s="163"/>
      <c r="AJ55" s="163"/>
      <c r="AK55" s="163"/>
      <c r="AL55" s="163"/>
      <c r="AM55" s="163"/>
      <c r="AN55" s="163"/>
      <c r="AO55" s="163"/>
      <c r="AP55" s="136"/>
      <c r="AQ55" s="136"/>
      <c r="AR55" s="179"/>
    </row>
    <row r="56" spans="2:44" ht="14.25" x14ac:dyDescent="0.15">
      <c r="B56" s="207"/>
      <c r="C56" s="208"/>
      <c r="D56" s="208"/>
      <c r="E56" s="208"/>
      <c r="F56" s="208"/>
      <c r="G56" s="208"/>
      <c r="H56" s="208"/>
      <c r="I56" s="208"/>
      <c r="J56" s="208"/>
      <c r="K56" s="208"/>
      <c r="L56" s="209"/>
      <c r="O56" s="135"/>
      <c r="P56" s="163"/>
      <c r="Q56" s="254">
        <f>C45</f>
        <v>45665</v>
      </c>
      <c r="R56" s="254"/>
      <c r="S56" s="254"/>
      <c r="T56" s="254"/>
      <c r="U56" s="254"/>
      <c r="V56" s="254"/>
      <c r="W56" s="163"/>
      <c r="X56" s="163"/>
      <c r="Y56" s="163"/>
      <c r="Z56" s="181"/>
      <c r="AA56" s="163"/>
      <c r="AB56" s="163"/>
      <c r="AC56" s="163"/>
      <c r="AD56" s="163"/>
      <c r="AE56" s="163"/>
      <c r="AF56" s="163"/>
      <c r="AG56" s="163"/>
      <c r="AH56" s="163"/>
      <c r="AI56" s="163"/>
      <c r="AJ56" s="163"/>
      <c r="AK56" s="163"/>
      <c r="AL56" s="163"/>
      <c r="AM56" s="163"/>
      <c r="AN56" s="163"/>
      <c r="AO56" s="163"/>
      <c r="AP56" s="136"/>
      <c r="AQ56" s="136"/>
      <c r="AR56" s="179"/>
    </row>
    <row r="57" spans="2:44" ht="19.149999999999999" customHeight="1" x14ac:dyDescent="0.15">
      <c r="B57" s="207"/>
      <c r="C57" s="208"/>
      <c r="D57" s="208"/>
      <c r="E57" s="208"/>
      <c r="F57" s="208"/>
      <c r="G57" s="208"/>
      <c r="H57" s="208"/>
      <c r="I57" s="208"/>
      <c r="J57" s="208"/>
      <c r="K57" s="208"/>
      <c r="L57" s="209"/>
      <c r="O57" s="135"/>
      <c r="P57" s="163"/>
      <c r="Q57" s="163"/>
      <c r="R57" s="163"/>
      <c r="S57" s="136"/>
      <c r="T57" s="136"/>
      <c r="U57" s="136"/>
      <c r="V57" s="136"/>
      <c r="W57" s="163"/>
      <c r="X57" s="348"/>
      <c r="Y57" s="348"/>
      <c r="Z57" s="348"/>
      <c r="AA57" s="348"/>
      <c r="AB57" s="348"/>
      <c r="AC57" s="348"/>
      <c r="AD57" s="348"/>
      <c r="AE57" s="348"/>
      <c r="AF57" s="163"/>
      <c r="AG57" s="136"/>
      <c r="AH57" s="136"/>
      <c r="AI57" s="136"/>
      <c r="AJ57" s="141"/>
      <c r="AK57" s="141"/>
      <c r="AL57" s="163"/>
      <c r="AM57" s="163"/>
      <c r="AN57" s="163"/>
      <c r="AO57" s="163"/>
      <c r="AP57" s="136"/>
      <c r="AQ57" s="136"/>
      <c r="AR57" s="179"/>
    </row>
    <row r="58" spans="2:44" ht="17.25" x14ac:dyDescent="0.15">
      <c r="B58" s="207"/>
      <c r="C58" s="208"/>
      <c r="D58" s="208"/>
      <c r="E58" s="208"/>
      <c r="F58" s="208"/>
      <c r="G58" s="208"/>
      <c r="H58" s="208"/>
      <c r="I58" s="208"/>
      <c r="J58" s="208"/>
      <c r="K58" s="208"/>
      <c r="L58" s="209"/>
      <c r="O58" s="135"/>
      <c r="P58" s="163"/>
      <c r="Q58" s="163"/>
      <c r="R58" s="163"/>
      <c r="S58" s="393" t="s">
        <v>142</v>
      </c>
      <c r="T58" s="393"/>
      <c r="U58" s="161"/>
      <c r="V58" s="392" t="str">
        <f>CONCATENATE(C21)</f>
        <v>佐賀市立</v>
      </c>
      <c r="W58" s="392"/>
      <c r="X58" s="392"/>
      <c r="Y58" s="194" t="str">
        <f>CONCATENATE(C26)</f>
        <v>佐賀中学校</v>
      </c>
      <c r="Z58" s="195"/>
      <c r="AA58" s="195"/>
      <c r="AB58" s="195"/>
      <c r="AC58" s="195"/>
      <c r="AD58" s="195"/>
      <c r="AE58" s="182"/>
      <c r="AF58" s="134"/>
      <c r="AG58" s="136"/>
      <c r="AH58" s="141"/>
      <c r="AI58" s="136"/>
      <c r="AJ58" s="136"/>
      <c r="AK58" s="136"/>
      <c r="AL58" s="136"/>
      <c r="AM58" s="136"/>
      <c r="AN58" s="136"/>
      <c r="AO58" s="136"/>
      <c r="AP58" s="136"/>
      <c r="AQ58" s="136"/>
      <c r="AR58" s="179"/>
    </row>
    <row r="59" spans="2:44" ht="17.25" x14ac:dyDescent="0.15">
      <c r="B59" s="207"/>
      <c r="C59" s="208"/>
      <c r="D59" s="208"/>
      <c r="E59" s="208"/>
      <c r="F59" s="208"/>
      <c r="G59" s="208"/>
      <c r="H59" s="208"/>
      <c r="I59" s="208"/>
      <c r="J59" s="208"/>
      <c r="K59" s="208"/>
      <c r="L59" s="209"/>
      <c r="O59" s="135"/>
      <c r="P59" s="163"/>
      <c r="Q59" s="163"/>
      <c r="R59" s="163"/>
      <c r="S59" s="136"/>
      <c r="T59" s="136"/>
      <c r="U59" s="136"/>
      <c r="V59" s="136"/>
      <c r="W59" s="133"/>
      <c r="X59" s="395"/>
      <c r="Y59" s="395"/>
      <c r="Z59" s="395"/>
      <c r="AA59" s="395"/>
      <c r="AB59" s="395"/>
      <c r="AC59" s="145"/>
      <c r="AD59" s="145"/>
      <c r="AE59" s="136"/>
      <c r="AF59" s="163"/>
      <c r="AG59" s="136"/>
      <c r="AH59" s="183" t="s">
        <v>150</v>
      </c>
      <c r="AI59"/>
      <c r="AJ59" s="183"/>
      <c r="AK59" s="183"/>
      <c r="AL59" s="183"/>
      <c r="AM59" s="183"/>
      <c r="AN59" s="183"/>
      <c r="AO59" s="183"/>
      <c r="AP59" s="136"/>
      <c r="AQ59" s="136"/>
      <c r="AR59" s="179"/>
    </row>
    <row r="60" spans="2:44" ht="17.25" x14ac:dyDescent="0.15">
      <c r="B60" s="207"/>
      <c r="C60" s="208"/>
      <c r="D60" s="208"/>
      <c r="E60" s="208"/>
      <c r="F60" s="208"/>
      <c r="G60" s="208"/>
      <c r="H60" s="208"/>
      <c r="I60" s="208"/>
      <c r="J60" s="208"/>
      <c r="K60" s="208"/>
      <c r="L60" s="209"/>
      <c r="O60" s="184"/>
      <c r="P60" s="136"/>
      <c r="Q60" s="136"/>
      <c r="R60" s="136"/>
      <c r="S60" s="393" t="s">
        <v>9</v>
      </c>
      <c r="T60" s="393"/>
      <c r="U60" s="161"/>
      <c r="V60" s="394" t="str">
        <f>CONCATENATE(C31)</f>
        <v>鍋島　次郎</v>
      </c>
      <c r="W60" s="394"/>
      <c r="X60" s="394"/>
      <c r="Y60" s="394"/>
      <c r="Z60" s="394"/>
      <c r="AA60" s="394"/>
      <c r="AB60" s="394"/>
      <c r="AC60" s="394"/>
      <c r="AD60" s="394"/>
      <c r="AE60" s="161"/>
      <c r="AF60" s="185"/>
      <c r="AG60" s="136"/>
      <c r="AH60" s="186" t="s">
        <v>76</v>
      </c>
      <c r="AI60" s="187"/>
      <c r="AJ60" s="186"/>
      <c r="AK60" s="396" t="str">
        <f>CONCATENATE(C37)</f>
        <v>教諭</v>
      </c>
      <c r="AL60" s="396"/>
      <c r="AM60" s="396"/>
      <c r="AN60" s="390" t="str">
        <f>CONCATENATE($C$41)</f>
        <v>山田　桜子</v>
      </c>
      <c r="AO60" s="390"/>
      <c r="AP60" s="390"/>
      <c r="AQ60" s="390"/>
      <c r="AR60" s="179"/>
    </row>
    <row r="61" spans="2:44" ht="14.25" thickBot="1" x14ac:dyDescent="0.2">
      <c r="B61" s="207"/>
      <c r="C61" s="208"/>
      <c r="D61" s="208"/>
      <c r="E61" s="208"/>
      <c r="F61" s="208"/>
      <c r="G61" s="208"/>
      <c r="H61" s="208"/>
      <c r="I61" s="208"/>
      <c r="J61" s="208"/>
      <c r="K61" s="208"/>
      <c r="L61" s="209"/>
      <c r="O61" s="188"/>
      <c r="P61" s="189"/>
      <c r="Q61" s="189"/>
      <c r="R61" s="189"/>
      <c r="S61" s="189"/>
      <c r="T61" s="189"/>
      <c r="U61" s="189"/>
      <c r="V61" s="189"/>
      <c r="W61" s="189"/>
      <c r="X61" s="189"/>
      <c r="Y61" s="189"/>
      <c r="Z61" s="189"/>
      <c r="AA61" s="189"/>
      <c r="AB61" s="189"/>
      <c r="AC61" s="189"/>
      <c r="AD61" s="189"/>
      <c r="AE61" s="189"/>
      <c r="AF61" s="189"/>
      <c r="AG61" s="189"/>
      <c r="AH61" s="189"/>
      <c r="AI61" s="189"/>
      <c r="AJ61" s="189"/>
      <c r="AK61" s="189"/>
      <c r="AL61" s="189"/>
      <c r="AM61" s="189"/>
      <c r="AN61" s="189"/>
      <c r="AO61" s="189"/>
      <c r="AP61" s="189"/>
      <c r="AQ61" s="189"/>
      <c r="AR61" s="190"/>
    </row>
    <row r="62" spans="2:44" x14ac:dyDescent="0.15">
      <c r="B62" s="207"/>
      <c r="C62" s="208"/>
      <c r="D62" s="208"/>
      <c r="E62" s="208"/>
      <c r="F62" s="208"/>
      <c r="G62" s="208"/>
      <c r="H62" s="208"/>
      <c r="I62" s="208"/>
      <c r="J62" s="208"/>
      <c r="K62" s="208"/>
      <c r="L62" s="209"/>
      <c r="O62" s="149"/>
      <c r="P62" s="149"/>
      <c r="Q62" s="149"/>
      <c r="R62" s="149"/>
      <c r="S62" s="149"/>
      <c r="T62" s="149"/>
      <c r="U62" s="149"/>
      <c r="V62" s="149"/>
      <c r="W62" s="149"/>
      <c r="X62" s="149"/>
      <c r="Y62" s="149"/>
      <c r="Z62" s="149"/>
      <c r="AA62" s="149"/>
      <c r="AB62" s="149"/>
      <c r="AC62" s="149"/>
      <c r="AD62" s="149"/>
      <c r="AE62" s="149"/>
      <c r="AF62" s="149"/>
      <c r="AG62" s="149"/>
      <c r="AH62" s="149"/>
      <c r="AI62" s="149"/>
      <c r="AJ62" s="149"/>
      <c r="AK62" s="149"/>
      <c r="AL62" s="149"/>
      <c r="AM62" s="149"/>
      <c r="AN62" s="149"/>
      <c r="AO62" s="149"/>
      <c r="AP62" s="149"/>
      <c r="AQ62" s="149"/>
      <c r="AR62" s="149"/>
    </row>
    <row r="63" spans="2:44" ht="14.25" thickBot="1" x14ac:dyDescent="0.2">
      <c r="B63" s="210"/>
      <c r="C63" s="211"/>
      <c r="D63" s="211"/>
      <c r="E63" s="211"/>
      <c r="F63" s="211"/>
      <c r="G63" s="211"/>
      <c r="H63" s="211"/>
      <c r="I63" s="211"/>
      <c r="J63" s="211"/>
      <c r="K63" s="211"/>
      <c r="L63" s="212"/>
      <c r="O63" s="149" t="s">
        <v>85</v>
      </c>
      <c r="P63" s="149"/>
      <c r="Q63" s="149"/>
      <c r="R63" s="149"/>
      <c r="S63" s="149"/>
      <c r="T63" s="149"/>
      <c r="U63" s="149"/>
      <c r="V63" s="149"/>
      <c r="W63" s="149"/>
      <c r="X63" s="149"/>
      <c r="Y63" s="149"/>
      <c r="Z63" s="149"/>
      <c r="AA63" s="149"/>
      <c r="AB63" s="149"/>
      <c r="AC63" s="149"/>
      <c r="AD63" s="149"/>
      <c r="AE63" s="149"/>
      <c r="AF63" s="149"/>
      <c r="AG63" s="149"/>
      <c r="AH63" s="149"/>
      <c r="AI63" s="149" t="s">
        <v>81</v>
      </c>
      <c r="AJ63" s="149"/>
      <c r="AK63" s="149"/>
      <c r="AL63" s="149"/>
      <c r="AN63" s="149"/>
      <c r="AO63" s="149"/>
      <c r="AP63" s="149"/>
      <c r="AQ63" s="149"/>
      <c r="AR63" s="149"/>
    </row>
    <row r="64" spans="2:44" ht="14.25" thickTop="1" x14ac:dyDescent="0.15">
      <c r="B64" s="192"/>
      <c r="C64" s="192"/>
      <c r="D64" s="192"/>
      <c r="E64" s="192"/>
      <c r="F64" s="192"/>
      <c r="G64" s="192"/>
      <c r="H64" s="192"/>
      <c r="I64" s="192"/>
      <c r="J64" s="192"/>
      <c r="K64" s="192"/>
      <c r="L64" s="192"/>
      <c r="O64" s="149"/>
      <c r="P64" s="149"/>
      <c r="Q64" s="149"/>
      <c r="R64" s="149"/>
      <c r="S64" s="149"/>
      <c r="T64" s="149"/>
      <c r="U64" s="149"/>
      <c r="V64" s="149"/>
      <c r="W64" s="149"/>
      <c r="X64" s="149"/>
      <c r="Y64" s="149"/>
      <c r="Z64" s="149"/>
      <c r="AA64" s="149"/>
      <c r="AB64" s="149"/>
      <c r="AC64" s="149"/>
      <c r="AD64" s="149"/>
      <c r="AE64" s="149"/>
      <c r="AF64" s="149"/>
      <c r="AG64" s="149"/>
      <c r="AH64" s="149"/>
      <c r="AI64" s="149"/>
      <c r="AJ64" s="149"/>
      <c r="AK64" s="149"/>
      <c r="AL64" s="149"/>
      <c r="AM64" s="149"/>
      <c r="AN64" s="149"/>
      <c r="AO64" s="149"/>
      <c r="AP64" s="149"/>
      <c r="AQ64" s="149"/>
      <c r="AR64" s="149"/>
    </row>
    <row r="65" spans="15:44" x14ac:dyDescent="0.15">
      <c r="O65" s="149"/>
      <c r="P65" s="149"/>
      <c r="Q65" s="149"/>
      <c r="R65" s="149"/>
      <c r="S65" s="149"/>
      <c r="T65" s="149"/>
      <c r="U65" s="149"/>
      <c r="V65" s="149"/>
      <c r="W65" s="149"/>
      <c r="X65" s="149"/>
      <c r="Y65" s="149"/>
      <c r="Z65" s="149"/>
      <c r="AA65" s="149"/>
      <c r="AB65" s="149"/>
      <c r="AC65" s="149"/>
      <c r="AD65" s="149"/>
      <c r="AE65" s="149"/>
      <c r="AF65" s="149"/>
      <c r="AG65" s="149"/>
      <c r="AH65" s="149"/>
      <c r="AI65" s="149"/>
      <c r="AJ65" s="149"/>
      <c r="AK65" s="149"/>
      <c r="AL65" s="149"/>
      <c r="AM65" s="149"/>
      <c r="AN65" s="149"/>
      <c r="AO65" s="149"/>
      <c r="AP65" s="149"/>
      <c r="AQ65" s="149"/>
      <c r="AR65" s="149"/>
    </row>
  </sheetData>
  <sheetProtection formatCells="0"/>
  <mergeCells count="168">
    <mergeCell ref="AP3:AQ3"/>
    <mergeCell ref="AH12:AR18"/>
    <mergeCell ref="AH19:AR25"/>
    <mergeCell ref="Q3:R3"/>
    <mergeCell ref="AG19:AG25"/>
    <mergeCell ref="AG26:AG32"/>
    <mergeCell ref="AH26:AR32"/>
    <mergeCell ref="AD44:AD45"/>
    <mergeCell ref="AE28:AF30"/>
    <mergeCell ref="Q29:AB29"/>
    <mergeCell ref="AC29:AD29"/>
    <mergeCell ref="Q30:AB30"/>
    <mergeCell ref="AC30:AD30"/>
    <mergeCell ref="AE13:AF15"/>
    <mergeCell ref="AE16:AF18"/>
    <mergeCell ref="AE19:AF21"/>
    <mergeCell ref="AE22:AF24"/>
    <mergeCell ref="AE25:AF27"/>
    <mergeCell ref="AE31:AF33"/>
    <mergeCell ref="AC27:AD27"/>
    <mergeCell ref="AC31:AD31"/>
    <mergeCell ref="AC32:AD32"/>
    <mergeCell ref="AC33:AD33"/>
    <mergeCell ref="AC21:AD21"/>
    <mergeCell ref="AC36:AD36"/>
    <mergeCell ref="O52:U52"/>
    <mergeCell ref="O53:U53"/>
    <mergeCell ref="AG34:AR41"/>
    <mergeCell ref="AG33:AR33"/>
    <mergeCell ref="Q28:AB28"/>
    <mergeCell ref="AC28:AD28"/>
    <mergeCell ref="V51:W51"/>
    <mergeCell ref="V52:W52"/>
    <mergeCell ref="V53:W53"/>
    <mergeCell ref="O44:U44"/>
    <mergeCell ref="O45:U45"/>
    <mergeCell ref="O46:U46"/>
    <mergeCell ref="O47:U47"/>
    <mergeCell ref="O48:U48"/>
    <mergeCell ref="O49:U49"/>
    <mergeCell ref="O50:U50"/>
    <mergeCell ref="AE43:AR46"/>
    <mergeCell ref="X47:Y53"/>
    <mergeCell ref="Z47:AR53"/>
    <mergeCell ref="V44:W44"/>
    <mergeCell ref="V45:W45"/>
    <mergeCell ref="V46:W46"/>
    <mergeCell ref="V47:W47"/>
    <mergeCell ref="AN60:AQ60"/>
    <mergeCell ref="P54:Y55"/>
    <mergeCell ref="Q13:AB13"/>
    <mergeCell ref="Q14:AB14"/>
    <mergeCell ref="Q15:AB15"/>
    <mergeCell ref="Q16:AB16"/>
    <mergeCell ref="Q17:AB17"/>
    <mergeCell ref="Q18:AB18"/>
    <mergeCell ref="O37:P39"/>
    <mergeCell ref="V58:X58"/>
    <mergeCell ref="S58:T58"/>
    <mergeCell ref="V60:AD60"/>
    <mergeCell ref="S60:T60"/>
    <mergeCell ref="X59:AB59"/>
    <mergeCell ref="AK60:AM60"/>
    <mergeCell ref="O13:P15"/>
    <mergeCell ref="O31:P33"/>
    <mergeCell ref="Q32:AB32"/>
    <mergeCell ref="AC22:AD22"/>
    <mergeCell ref="AC23:AD23"/>
    <mergeCell ref="AC24:AD24"/>
    <mergeCell ref="AC25:AD25"/>
    <mergeCell ref="AC26:AD26"/>
    <mergeCell ref="AC13:AD13"/>
    <mergeCell ref="AL7:AL8"/>
    <mergeCell ref="AM7:AM8"/>
    <mergeCell ref="C19:K20"/>
    <mergeCell ref="C24:K25"/>
    <mergeCell ref="C29:K30"/>
    <mergeCell ref="C16:F17"/>
    <mergeCell ref="G16:K17"/>
    <mergeCell ref="O16:P18"/>
    <mergeCell ref="O19:P21"/>
    <mergeCell ref="O22:P24"/>
    <mergeCell ref="O25:P27"/>
    <mergeCell ref="O28:P30"/>
    <mergeCell ref="Q23:AB23"/>
    <mergeCell ref="Q24:AB24"/>
    <mergeCell ref="Q25:AB25"/>
    <mergeCell ref="Q26:AB26"/>
    <mergeCell ref="Q27:AB27"/>
    <mergeCell ref="AC14:AD14"/>
    <mergeCell ref="AC15:AD15"/>
    <mergeCell ref="AC16:AD16"/>
    <mergeCell ref="AC17:AD17"/>
    <mergeCell ref="AC18:AD18"/>
    <mergeCell ref="AC19:AD19"/>
    <mergeCell ref="AC20:AD20"/>
    <mergeCell ref="X57:AE57"/>
    <mergeCell ref="C44:K44"/>
    <mergeCell ref="V43:W43"/>
    <mergeCell ref="O43:U43"/>
    <mergeCell ref="C34:K36"/>
    <mergeCell ref="C37:K37"/>
    <mergeCell ref="O34:P36"/>
    <mergeCell ref="O11:AF11"/>
    <mergeCell ref="AE12:AF12"/>
    <mergeCell ref="AC12:AD12"/>
    <mergeCell ref="O12:P12"/>
    <mergeCell ref="Q12:AB12"/>
    <mergeCell ref="Q31:AB31"/>
    <mergeCell ref="V48:W48"/>
    <mergeCell ref="V49:W49"/>
    <mergeCell ref="V50:W50"/>
    <mergeCell ref="AE34:AF36"/>
    <mergeCell ref="AE37:AF39"/>
    <mergeCell ref="O40:AD41"/>
    <mergeCell ref="AE40:AF41"/>
    <mergeCell ref="AE42:AR42"/>
    <mergeCell ref="Z42:AD42"/>
    <mergeCell ref="O42:W42"/>
    <mergeCell ref="O51:U51"/>
    <mergeCell ref="AK7:AK8"/>
    <mergeCell ref="C31:K32"/>
    <mergeCell ref="C21:K22"/>
    <mergeCell ref="C26:K27"/>
    <mergeCell ref="Q19:AB19"/>
    <mergeCell ref="Q20:AB20"/>
    <mergeCell ref="Q21:AB21"/>
    <mergeCell ref="Q22:AB22"/>
    <mergeCell ref="C45:K46"/>
    <mergeCell ref="C39:K40"/>
    <mergeCell ref="C41:K42"/>
    <mergeCell ref="X42:Y46"/>
    <mergeCell ref="Z43:AC46"/>
    <mergeCell ref="AC37:AD37"/>
    <mergeCell ref="AC38:AD38"/>
    <mergeCell ref="AC39:AD39"/>
    <mergeCell ref="AC34:AD34"/>
    <mergeCell ref="AC35:AD35"/>
    <mergeCell ref="Q35:AB35"/>
    <mergeCell ref="Q36:AB36"/>
    <mergeCell ref="Q37:AB37"/>
    <mergeCell ref="Q38:AB38"/>
    <mergeCell ref="Q39:AB39"/>
    <mergeCell ref="Q34:AB34"/>
    <mergeCell ref="Q56:V56"/>
    <mergeCell ref="AN3:AO3"/>
    <mergeCell ref="C5:D6"/>
    <mergeCell ref="E5:E6"/>
    <mergeCell ref="F5:K6"/>
    <mergeCell ref="AB5:AC5"/>
    <mergeCell ref="AD5:AF8"/>
    <mergeCell ref="AL5:AR6"/>
    <mergeCell ref="AG5:AK6"/>
    <mergeCell ref="Q33:AB33"/>
    <mergeCell ref="AG11:AR11"/>
    <mergeCell ref="AG12:AG18"/>
    <mergeCell ref="AN7:AP8"/>
    <mergeCell ref="AH9:AP9"/>
    <mergeCell ref="O5:P5"/>
    <mergeCell ref="O6:P8"/>
    <mergeCell ref="O9:P9"/>
    <mergeCell ref="R5:Y5"/>
    <mergeCell ref="R6:Y8"/>
    <mergeCell ref="R9:S9"/>
    <mergeCell ref="AD9:AF9"/>
    <mergeCell ref="AB6:AC8"/>
    <mergeCell ref="AH7:AI8"/>
    <mergeCell ref="AJ7:AJ8"/>
  </mergeCells>
  <phoneticPr fontId="1"/>
  <conditionalFormatting sqref="AE31 AG10:AI10 AG4:AI4 AL4:AQ4 AL10:AQ10 AS5:AX9 AE22">
    <cfRule type="cellIs" dxfId="25" priority="12" stopIfTrue="1" operator="equal">
      <formula>0</formula>
    </cfRule>
  </conditionalFormatting>
  <conditionalFormatting sqref="AE12:AE13 AG12 AC12:AC27 AC31:AC39">
    <cfRule type="cellIs" dxfId="24" priority="10" stopIfTrue="1" operator="equal">
      <formula>0</formula>
    </cfRule>
    <cfRule type="cellIs" dxfId="23" priority="11" stopIfTrue="1" operator="equal">
      <formula>"空欄"</formula>
    </cfRule>
  </conditionalFormatting>
  <conditionalFormatting sqref="C45:K46 Q56">
    <cfRule type="cellIs" dxfId="22" priority="7" stopIfTrue="1" operator="between">
      <formula>43466</formula>
      <formula>43830</formula>
    </cfRule>
    <cfRule type="cellIs" dxfId="21" priority="9" stopIfTrue="1" operator="between">
      <formula>43831</formula>
      <formula>44196</formula>
    </cfRule>
  </conditionalFormatting>
  <conditionalFormatting sqref="AE28">
    <cfRule type="cellIs" dxfId="20" priority="3" stopIfTrue="1" operator="equal">
      <formula>0</formula>
    </cfRule>
  </conditionalFormatting>
  <conditionalFormatting sqref="AC28:AC30">
    <cfRule type="cellIs" dxfId="19" priority="1" stopIfTrue="1" operator="equal">
      <formula>0</formula>
    </cfRule>
    <cfRule type="cellIs" dxfId="18" priority="2" stopIfTrue="1" operator="equal">
      <formula>"空欄"</formula>
    </cfRule>
  </conditionalFormatting>
  <dataValidations disablePrompts="1" count="1">
    <dataValidation imeMode="hiragana" allowBlank="1" showInputMessage="1" showErrorMessage="1" sqref="AP2:AQ2 AT2:AW2" xr:uid="{00000000-0002-0000-0000-000000000000}"/>
  </dataValidations>
  <printOptions verticalCentered="1"/>
  <pageMargins left="0.39370078740157483" right="0.39370078740157483" top="0.19685039370078741" bottom="0.19685039370078741" header="0" footer="0"/>
  <pageSetup paperSize="9" scale="81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BQ333"/>
  <sheetViews>
    <sheetView showGridLines="0" showOutlineSymbols="0" zoomScale="70" zoomScaleNormal="70" workbookViewId="0">
      <pane xSplit="5" ySplit="7" topLeftCell="F8" activePane="bottomRight" state="frozenSplit"/>
      <selection pane="topRight" activeCell="F1" sqref="F1"/>
      <selection pane="bottomLeft" activeCell="A8" sqref="A8"/>
      <selection pane="bottomRight" activeCell="C2" sqref="C2:AY8"/>
    </sheetView>
  </sheetViews>
  <sheetFormatPr defaultColWidth="9" defaultRowHeight="14.25" x14ac:dyDescent="0.15"/>
  <cols>
    <col min="1" max="1" width="2.875" style="37" customWidth="1"/>
    <col min="2" max="2" width="3.125" style="37" customWidth="1"/>
    <col min="3" max="3" width="3.875" style="38" customWidth="1"/>
    <col min="4" max="4" width="17.5" style="39" customWidth="1"/>
    <col min="5" max="5" width="23.75" style="40" customWidth="1"/>
    <col min="6" max="6" width="4.875" style="40" customWidth="1"/>
    <col min="7" max="7" width="8.375" style="40" customWidth="1"/>
    <col min="8" max="9" width="3.75" style="40" customWidth="1"/>
    <col min="10" max="10" width="4.625" style="41" customWidth="1"/>
    <col min="11" max="11" width="8.5" style="40" customWidth="1"/>
    <col min="12" max="12" width="4.375" style="40" customWidth="1"/>
    <col min="13" max="13" width="9.5" style="40" customWidth="1"/>
    <col min="14" max="14" width="18.75" style="40" customWidth="1"/>
    <col min="15" max="50" width="3.75" style="42" customWidth="1"/>
    <col min="51" max="51" width="5" style="42" customWidth="1"/>
    <col min="52" max="61" width="3.75" style="39" customWidth="1"/>
    <col min="62" max="64" width="20.5" style="84" customWidth="1"/>
    <col min="65" max="65" width="71.25" style="39" customWidth="1"/>
    <col min="66" max="66" width="4.375" style="39" customWidth="1"/>
    <col min="67" max="67" width="18.75" style="39" customWidth="1"/>
    <col min="68" max="68" width="55.75" style="39" customWidth="1"/>
    <col min="69" max="69" width="18.75" style="39" customWidth="1"/>
    <col min="70" max="16384" width="9" style="39"/>
  </cols>
  <sheetData>
    <row r="1" spans="1:69" s="33" customFormat="1" ht="20.25" customHeight="1" thickBot="1" x14ac:dyDescent="0.2">
      <c r="A1" s="51"/>
      <c r="B1" s="213"/>
      <c r="C1" s="214"/>
      <c r="D1" s="136"/>
      <c r="E1" s="215"/>
      <c r="F1" s="52"/>
      <c r="G1" s="52"/>
      <c r="H1" s="52"/>
      <c r="I1" s="52"/>
      <c r="J1" s="53"/>
      <c r="K1" s="52"/>
      <c r="L1" s="52"/>
      <c r="M1" s="52"/>
      <c r="N1" s="52"/>
      <c r="O1" s="35"/>
      <c r="P1" s="35"/>
      <c r="Q1" s="35"/>
      <c r="R1" s="35"/>
      <c r="S1" s="35"/>
      <c r="T1" s="35"/>
      <c r="U1" s="35"/>
      <c r="V1" s="35"/>
      <c r="W1" s="35"/>
      <c r="X1" s="35"/>
      <c r="Y1" s="35"/>
      <c r="Z1" s="35"/>
      <c r="AA1" s="35"/>
      <c r="AB1" s="35"/>
      <c r="AC1" s="35"/>
      <c r="AD1" s="35"/>
      <c r="AE1" s="35"/>
      <c r="AF1" s="35"/>
      <c r="AG1" s="35"/>
      <c r="AH1" s="35"/>
      <c r="AI1" s="35"/>
      <c r="AJ1" s="35"/>
      <c r="AK1" s="35"/>
      <c r="AL1" s="35"/>
      <c r="AM1" s="35"/>
      <c r="AN1" s="35"/>
      <c r="AO1" s="35"/>
      <c r="AP1" s="35"/>
      <c r="AQ1" s="35"/>
      <c r="AR1" s="35"/>
      <c r="AS1" s="35"/>
      <c r="AT1" s="35"/>
      <c r="AU1" s="35"/>
      <c r="AV1" s="35"/>
      <c r="AW1" s="35"/>
      <c r="AX1" s="35"/>
      <c r="AY1" s="35"/>
      <c r="BJ1" s="75"/>
      <c r="BK1" s="75"/>
      <c r="BL1" s="75"/>
    </row>
    <row r="2" spans="1:69" s="33" customFormat="1" ht="31.5" customHeight="1" thickTop="1" thickBot="1" x14ac:dyDescent="0.25">
      <c r="A2" s="51"/>
      <c r="B2" s="216"/>
      <c r="C2" s="217"/>
      <c r="D2" s="136"/>
      <c r="E2" s="218"/>
      <c r="F2" s="220" t="s">
        <v>11</v>
      </c>
      <c r="G2" s="221"/>
      <c r="H2" s="221"/>
      <c r="I2" s="221"/>
      <c r="J2" s="221"/>
      <c r="K2" s="221"/>
      <c r="L2" s="221"/>
      <c r="M2" s="221"/>
      <c r="N2" s="221"/>
      <c r="O2" s="221"/>
      <c r="P2" s="221"/>
      <c r="Q2" s="221"/>
      <c r="R2" s="221"/>
      <c r="S2" s="221"/>
      <c r="T2" s="221"/>
      <c r="U2" s="221"/>
      <c r="V2" s="221"/>
      <c r="W2" s="221"/>
      <c r="X2" s="221"/>
      <c r="Y2" s="221"/>
      <c r="Z2" s="221"/>
      <c r="AA2" s="221"/>
      <c r="AB2" s="221"/>
      <c r="AC2" s="221"/>
      <c r="AD2" s="221"/>
      <c r="AE2" s="221"/>
      <c r="AF2" s="221"/>
      <c r="AG2" s="221"/>
      <c r="AH2" s="221"/>
      <c r="AI2" s="221"/>
      <c r="AJ2" s="221"/>
      <c r="AK2" s="221"/>
      <c r="AL2" s="221"/>
      <c r="AM2" s="221"/>
      <c r="AN2" s="221"/>
      <c r="AO2" s="221"/>
      <c r="AP2" s="221"/>
      <c r="AQ2" s="221"/>
      <c r="AR2" s="221"/>
      <c r="AS2" s="221"/>
      <c r="AT2" s="221"/>
      <c r="AU2" s="221"/>
      <c r="AV2" s="221"/>
      <c r="AW2" s="221"/>
      <c r="AX2" s="221"/>
      <c r="AY2" s="221"/>
      <c r="AZ2" s="222"/>
      <c r="BJ2" s="75"/>
      <c r="BK2" s="75"/>
      <c r="BL2" s="75"/>
    </row>
    <row r="3" spans="1:69" s="35" customFormat="1" ht="31.5" hidden="1" customHeight="1" thickTop="1" x14ac:dyDescent="0.15">
      <c r="B3" s="219"/>
      <c r="C3" s="219">
        <v>1</v>
      </c>
      <c r="D3" s="143">
        <v>2</v>
      </c>
      <c r="E3" s="219">
        <v>3</v>
      </c>
      <c r="F3" s="35">
        <v>4</v>
      </c>
      <c r="G3" s="54">
        <v>5</v>
      </c>
      <c r="H3" s="35">
        <v>6</v>
      </c>
      <c r="I3" s="54">
        <v>7</v>
      </c>
      <c r="J3" s="35">
        <v>8</v>
      </c>
      <c r="K3" s="35">
        <v>9</v>
      </c>
      <c r="L3" s="54">
        <v>10</v>
      </c>
      <c r="M3" s="35">
        <v>11</v>
      </c>
      <c r="N3" s="35">
        <v>12</v>
      </c>
      <c r="O3" s="54">
        <v>13</v>
      </c>
      <c r="P3" s="54"/>
      <c r="Q3" s="54"/>
      <c r="R3" s="54"/>
      <c r="S3" s="35">
        <v>14</v>
      </c>
      <c r="T3" s="54"/>
      <c r="U3" s="54"/>
      <c r="V3" s="54"/>
      <c r="W3" s="54">
        <v>15</v>
      </c>
      <c r="X3" s="54"/>
      <c r="Y3" s="54"/>
      <c r="Z3" s="54"/>
      <c r="AA3" s="35">
        <v>16</v>
      </c>
      <c r="AB3" s="54"/>
      <c r="AC3" s="54"/>
      <c r="AD3" s="54"/>
      <c r="AE3" s="54">
        <v>17</v>
      </c>
      <c r="AF3" s="54"/>
      <c r="AG3" s="54"/>
      <c r="AH3" s="54"/>
      <c r="AI3" s="35">
        <v>18</v>
      </c>
      <c r="AJ3" s="54"/>
      <c r="AK3" s="54"/>
      <c r="AL3" s="54"/>
      <c r="AM3" s="54">
        <v>19</v>
      </c>
      <c r="AN3" s="54"/>
      <c r="AO3" s="54"/>
      <c r="AP3" s="54"/>
      <c r="AQ3" s="35">
        <v>20</v>
      </c>
      <c r="AR3" s="54"/>
      <c r="AS3" s="54"/>
      <c r="AT3" s="54"/>
      <c r="AU3" s="54">
        <v>21</v>
      </c>
      <c r="AV3" s="54"/>
      <c r="AW3" s="54"/>
      <c r="AX3" s="54"/>
      <c r="AY3" s="35">
        <v>22</v>
      </c>
      <c r="AZ3" s="54">
        <v>23</v>
      </c>
      <c r="BA3" s="35">
        <v>24</v>
      </c>
      <c r="BB3" s="54">
        <v>25</v>
      </c>
      <c r="BC3" s="35">
        <v>26</v>
      </c>
      <c r="BD3" s="54">
        <v>27</v>
      </c>
      <c r="BE3" s="35">
        <v>28</v>
      </c>
      <c r="BF3" s="54">
        <v>29</v>
      </c>
      <c r="BG3" s="35">
        <v>30</v>
      </c>
      <c r="BH3" s="54">
        <v>31</v>
      </c>
      <c r="BI3" s="35">
        <v>32</v>
      </c>
      <c r="BJ3" s="34"/>
      <c r="BK3" s="34"/>
      <c r="BL3" s="34"/>
    </row>
    <row r="4" spans="1:69" s="33" customFormat="1" ht="9.75" customHeight="1" thickTop="1" thickBot="1" x14ac:dyDescent="0.2">
      <c r="A4" s="51"/>
      <c r="B4" s="216"/>
      <c r="C4" s="217"/>
      <c r="D4" s="136"/>
      <c r="E4" s="215"/>
      <c r="F4" s="53"/>
      <c r="G4" s="52"/>
      <c r="H4" s="52"/>
      <c r="I4" s="52"/>
      <c r="J4" s="52"/>
      <c r="K4" s="52"/>
      <c r="L4" s="52"/>
      <c r="M4" s="52"/>
      <c r="N4" s="52"/>
      <c r="BJ4" s="75"/>
      <c r="BK4" s="75"/>
      <c r="BL4" s="75"/>
    </row>
    <row r="5" spans="1:69" s="56" customFormat="1" ht="24.75" customHeight="1" thickTop="1" x14ac:dyDescent="0.25">
      <c r="A5" s="55"/>
      <c r="B5" s="55"/>
      <c r="C5" s="434" t="s">
        <v>64</v>
      </c>
      <c r="D5" s="437" t="s">
        <v>59</v>
      </c>
      <c r="E5" s="440" t="s">
        <v>90</v>
      </c>
      <c r="F5" s="446" t="s">
        <v>13</v>
      </c>
      <c r="G5" s="473" t="s">
        <v>12</v>
      </c>
      <c r="H5" s="474"/>
      <c r="I5" s="474"/>
      <c r="J5" s="475"/>
      <c r="K5" s="479" t="s">
        <v>14</v>
      </c>
      <c r="L5" s="480"/>
      <c r="M5" s="481"/>
      <c r="N5" s="443" t="s">
        <v>15</v>
      </c>
      <c r="O5" s="458" t="s">
        <v>77</v>
      </c>
      <c r="P5" s="458"/>
      <c r="Q5" s="458"/>
      <c r="R5" s="458"/>
      <c r="S5" s="458"/>
      <c r="T5" s="458"/>
      <c r="U5" s="458"/>
      <c r="V5" s="458"/>
      <c r="W5" s="458"/>
      <c r="X5" s="458"/>
      <c r="Y5" s="458"/>
      <c r="Z5" s="458"/>
      <c r="AA5" s="458"/>
      <c r="AB5" s="458"/>
      <c r="AC5" s="458"/>
      <c r="AD5" s="458"/>
      <c r="AE5" s="458"/>
      <c r="AF5" s="458"/>
      <c r="AG5" s="458"/>
      <c r="AH5" s="458"/>
      <c r="AI5" s="458"/>
      <c r="AJ5" s="458"/>
      <c r="AK5" s="458"/>
      <c r="AL5" s="458"/>
      <c r="AM5" s="458"/>
      <c r="AN5" s="458"/>
      <c r="AO5" s="458"/>
      <c r="AP5" s="458"/>
      <c r="AQ5" s="458"/>
      <c r="AR5" s="458"/>
      <c r="AS5" s="458"/>
      <c r="AT5" s="458"/>
      <c r="AU5" s="458"/>
      <c r="AV5" s="458"/>
      <c r="AW5" s="458"/>
      <c r="AX5" s="458"/>
      <c r="AY5" s="459"/>
      <c r="AZ5" s="457" t="s">
        <v>58</v>
      </c>
      <c r="BA5" s="458"/>
      <c r="BB5" s="458"/>
      <c r="BC5" s="458"/>
      <c r="BD5" s="458"/>
      <c r="BE5" s="458"/>
      <c r="BF5" s="458"/>
      <c r="BG5" s="458"/>
      <c r="BH5" s="458"/>
      <c r="BI5" s="459"/>
      <c r="BJ5" s="457" t="s">
        <v>63</v>
      </c>
      <c r="BK5" s="458"/>
      <c r="BL5" s="459"/>
      <c r="BM5" s="440" t="s">
        <v>57</v>
      </c>
      <c r="BN5" s="457" t="s">
        <v>93</v>
      </c>
      <c r="BO5" s="459"/>
      <c r="BP5" s="440" t="s">
        <v>145</v>
      </c>
      <c r="BQ5" s="440" t="s">
        <v>147</v>
      </c>
    </row>
    <row r="6" spans="1:69" s="56" customFormat="1" ht="118.15" customHeight="1" x14ac:dyDescent="0.25">
      <c r="A6" s="55"/>
      <c r="B6" s="55"/>
      <c r="C6" s="435"/>
      <c r="D6" s="438"/>
      <c r="E6" s="441"/>
      <c r="F6" s="447"/>
      <c r="G6" s="476"/>
      <c r="H6" s="477"/>
      <c r="I6" s="477"/>
      <c r="J6" s="478"/>
      <c r="K6" s="482"/>
      <c r="L6" s="483"/>
      <c r="M6" s="484"/>
      <c r="N6" s="444"/>
      <c r="O6" s="462" t="s">
        <v>66</v>
      </c>
      <c r="P6" s="463"/>
      <c r="Q6" s="463"/>
      <c r="R6" s="464"/>
      <c r="S6" s="462" t="s">
        <v>67</v>
      </c>
      <c r="T6" s="463"/>
      <c r="U6" s="463"/>
      <c r="V6" s="464"/>
      <c r="W6" s="462" t="s">
        <v>68</v>
      </c>
      <c r="X6" s="463"/>
      <c r="Y6" s="463"/>
      <c r="Z6" s="464"/>
      <c r="AA6" s="462" t="s">
        <v>69</v>
      </c>
      <c r="AB6" s="463"/>
      <c r="AC6" s="463"/>
      <c r="AD6" s="464"/>
      <c r="AE6" s="462" t="s">
        <v>70</v>
      </c>
      <c r="AF6" s="463"/>
      <c r="AG6" s="463"/>
      <c r="AH6" s="464"/>
      <c r="AI6" s="462" t="s">
        <v>71</v>
      </c>
      <c r="AJ6" s="463"/>
      <c r="AK6" s="463"/>
      <c r="AL6" s="464"/>
      <c r="AM6" s="462" t="s">
        <v>75</v>
      </c>
      <c r="AN6" s="463"/>
      <c r="AO6" s="463"/>
      <c r="AP6" s="464"/>
      <c r="AQ6" s="462" t="s">
        <v>72</v>
      </c>
      <c r="AR6" s="463"/>
      <c r="AS6" s="463"/>
      <c r="AT6" s="464"/>
      <c r="AU6" s="469" t="s">
        <v>65</v>
      </c>
      <c r="AV6" s="470"/>
      <c r="AW6" s="470"/>
      <c r="AX6" s="471"/>
      <c r="AY6" s="467" t="s">
        <v>52</v>
      </c>
      <c r="AZ6" s="465" t="s">
        <v>16</v>
      </c>
      <c r="BA6" s="453" t="s">
        <v>17</v>
      </c>
      <c r="BB6" s="453" t="s">
        <v>18</v>
      </c>
      <c r="BC6" s="453" t="s">
        <v>19</v>
      </c>
      <c r="BD6" s="453" t="s">
        <v>20</v>
      </c>
      <c r="BE6" s="453" t="s">
        <v>21</v>
      </c>
      <c r="BF6" s="453" t="s">
        <v>22</v>
      </c>
      <c r="BG6" s="453" t="s">
        <v>23</v>
      </c>
      <c r="BH6" s="453" t="s">
        <v>24</v>
      </c>
      <c r="BI6" s="460" t="s">
        <v>25</v>
      </c>
      <c r="BJ6" s="451" t="s">
        <v>55</v>
      </c>
      <c r="BK6" s="455" t="s">
        <v>89</v>
      </c>
      <c r="BL6" s="449" t="s">
        <v>56</v>
      </c>
      <c r="BM6" s="441"/>
      <c r="BN6" s="451" t="s">
        <v>10</v>
      </c>
      <c r="BO6" s="449" t="s">
        <v>146</v>
      </c>
      <c r="BP6" s="441"/>
      <c r="BQ6" s="441"/>
    </row>
    <row r="7" spans="1:69" s="58" customFormat="1" ht="105" customHeight="1" thickBot="1" x14ac:dyDescent="0.2">
      <c r="A7" s="57"/>
      <c r="B7" s="106"/>
      <c r="C7" s="436"/>
      <c r="D7" s="439"/>
      <c r="E7" s="442"/>
      <c r="F7" s="448"/>
      <c r="G7" s="101" t="s">
        <v>88</v>
      </c>
      <c r="H7" s="101" t="s">
        <v>94</v>
      </c>
      <c r="I7" s="102" t="s">
        <v>27</v>
      </c>
      <c r="J7" s="103" t="s">
        <v>28</v>
      </c>
      <c r="K7" s="104" t="s">
        <v>88</v>
      </c>
      <c r="L7" s="101" t="s">
        <v>29</v>
      </c>
      <c r="M7" s="105" t="s">
        <v>30</v>
      </c>
      <c r="N7" s="445"/>
      <c r="O7" s="117" t="s">
        <v>101</v>
      </c>
      <c r="P7" s="118" t="s">
        <v>132</v>
      </c>
      <c r="Q7" s="118" t="s">
        <v>133</v>
      </c>
      <c r="R7" s="121" t="s">
        <v>134</v>
      </c>
      <c r="S7" s="117" t="s">
        <v>101</v>
      </c>
      <c r="T7" s="118" t="s">
        <v>132</v>
      </c>
      <c r="U7" s="118" t="s">
        <v>133</v>
      </c>
      <c r="V7" s="121" t="s">
        <v>134</v>
      </c>
      <c r="W7" s="117" t="s">
        <v>101</v>
      </c>
      <c r="X7" s="118" t="s">
        <v>132</v>
      </c>
      <c r="Y7" s="118" t="s">
        <v>133</v>
      </c>
      <c r="Z7" s="121" t="s">
        <v>134</v>
      </c>
      <c r="AA7" s="117" t="s">
        <v>101</v>
      </c>
      <c r="AB7" s="118" t="s">
        <v>132</v>
      </c>
      <c r="AC7" s="118" t="s">
        <v>133</v>
      </c>
      <c r="AD7" s="121" t="s">
        <v>134</v>
      </c>
      <c r="AE7" s="117" t="s">
        <v>101</v>
      </c>
      <c r="AF7" s="118" t="s">
        <v>132</v>
      </c>
      <c r="AG7" s="118" t="s">
        <v>133</v>
      </c>
      <c r="AH7" s="121" t="s">
        <v>134</v>
      </c>
      <c r="AI7" s="117" t="s">
        <v>101</v>
      </c>
      <c r="AJ7" s="118" t="s">
        <v>132</v>
      </c>
      <c r="AK7" s="118" t="s">
        <v>133</v>
      </c>
      <c r="AL7" s="121" t="s">
        <v>134</v>
      </c>
      <c r="AM7" s="117" t="s">
        <v>101</v>
      </c>
      <c r="AN7" s="118" t="s">
        <v>132</v>
      </c>
      <c r="AO7" s="118" t="s">
        <v>133</v>
      </c>
      <c r="AP7" s="121" t="s">
        <v>134</v>
      </c>
      <c r="AQ7" s="117" t="s">
        <v>101</v>
      </c>
      <c r="AR7" s="118" t="s">
        <v>132</v>
      </c>
      <c r="AS7" s="118" t="s">
        <v>133</v>
      </c>
      <c r="AT7" s="121" t="s">
        <v>134</v>
      </c>
      <c r="AU7" s="132" t="s">
        <v>101</v>
      </c>
      <c r="AV7" s="118" t="s">
        <v>132</v>
      </c>
      <c r="AW7" s="118" t="s">
        <v>133</v>
      </c>
      <c r="AX7" s="121" t="s">
        <v>134</v>
      </c>
      <c r="AY7" s="468"/>
      <c r="AZ7" s="466"/>
      <c r="BA7" s="454"/>
      <c r="BB7" s="454"/>
      <c r="BC7" s="454"/>
      <c r="BD7" s="454"/>
      <c r="BE7" s="454"/>
      <c r="BF7" s="454"/>
      <c r="BG7" s="454"/>
      <c r="BH7" s="454"/>
      <c r="BI7" s="461"/>
      <c r="BJ7" s="452"/>
      <c r="BK7" s="456"/>
      <c r="BL7" s="450"/>
      <c r="BM7" s="442"/>
      <c r="BN7" s="452"/>
      <c r="BO7" s="450"/>
      <c r="BP7" s="442"/>
      <c r="BQ7" s="442"/>
    </row>
    <row r="8" spans="1:69" s="36" customFormat="1" ht="111.75" customHeight="1" thickBot="1" x14ac:dyDescent="0.2">
      <c r="B8" s="107" t="s">
        <v>87</v>
      </c>
      <c r="C8" s="233">
        <v>0</v>
      </c>
      <c r="D8" s="62" t="s">
        <v>60</v>
      </c>
      <c r="E8" s="234" t="s">
        <v>61</v>
      </c>
      <c r="F8" s="235" t="s">
        <v>31</v>
      </c>
      <c r="G8" s="249" t="s">
        <v>48</v>
      </c>
      <c r="H8" s="250">
        <v>21</v>
      </c>
      <c r="I8" s="251">
        <v>12</v>
      </c>
      <c r="J8" s="252">
        <v>31</v>
      </c>
      <c r="K8" s="249" t="s">
        <v>95</v>
      </c>
      <c r="L8" s="250">
        <v>7</v>
      </c>
      <c r="M8" s="253" t="s">
        <v>53</v>
      </c>
      <c r="N8" s="110" t="s">
        <v>139</v>
      </c>
      <c r="O8" s="236">
        <v>5</v>
      </c>
      <c r="P8" s="237" t="s">
        <v>135</v>
      </c>
      <c r="Q8" s="237" t="s">
        <v>135</v>
      </c>
      <c r="R8" s="238" t="s">
        <v>135</v>
      </c>
      <c r="S8" s="236">
        <v>4</v>
      </c>
      <c r="T8" s="237" t="s">
        <v>135</v>
      </c>
      <c r="U8" s="237" t="s">
        <v>135</v>
      </c>
      <c r="V8" s="238" t="s">
        <v>33</v>
      </c>
      <c r="W8" s="236">
        <v>3</v>
      </c>
      <c r="X8" s="237" t="s">
        <v>33</v>
      </c>
      <c r="Y8" s="237" t="s">
        <v>137</v>
      </c>
      <c r="Z8" s="238" t="s">
        <v>33</v>
      </c>
      <c r="AA8" s="236">
        <v>3</v>
      </c>
      <c r="AB8" s="237" t="s">
        <v>137</v>
      </c>
      <c r="AC8" s="237" t="s">
        <v>33</v>
      </c>
      <c r="AD8" s="238" t="s">
        <v>33</v>
      </c>
      <c r="AE8" s="236">
        <v>3</v>
      </c>
      <c r="AF8" s="237" t="s">
        <v>135</v>
      </c>
      <c r="AG8" s="237" t="s">
        <v>135</v>
      </c>
      <c r="AH8" s="238" t="s">
        <v>137</v>
      </c>
      <c r="AI8" s="236">
        <v>3</v>
      </c>
      <c r="AJ8" s="237" t="s">
        <v>33</v>
      </c>
      <c r="AK8" s="237" t="s">
        <v>33</v>
      </c>
      <c r="AL8" s="238" t="s">
        <v>33</v>
      </c>
      <c r="AM8" s="236">
        <v>5</v>
      </c>
      <c r="AN8" s="237" t="s">
        <v>135</v>
      </c>
      <c r="AO8" s="237" t="s">
        <v>135</v>
      </c>
      <c r="AP8" s="238" t="s">
        <v>135</v>
      </c>
      <c r="AQ8" s="236">
        <v>3</v>
      </c>
      <c r="AR8" s="237" t="s">
        <v>137</v>
      </c>
      <c r="AS8" s="237" t="s">
        <v>137</v>
      </c>
      <c r="AT8" s="238" t="s">
        <v>135</v>
      </c>
      <c r="AU8" s="236">
        <v>4</v>
      </c>
      <c r="AV8" s="237" t="s">
        <v>33</v>
      </c>
      <c r="AW8" s="237" t="s">
        <v>135</v>
      </c>
      <c r="AX8" s="238" t="s">
        <v>135</v>
      </c>
      <c r="AY8" s="239">
        <f>IF(OR(O8="",S8="",W8="",AA8="",AE8="",AI8="",AM8="",AQ8="",AU8="",O8="空欄",S8="空欄",W8="空欄",AA8="空欄",AE8="空欄",AI8="空欄",AM8="空欄",AQ8="空欄",AU8="空欄"),"",IF(SUM(O8:AU8)=0,"判定 不能",SUM(O8:AU8)))</f>
        <v>33</v>
      </c>
      <c r="AZ8" s="59" t="s">
        <v>34</v>
      </c>
      <c r="BA8" s="60" t="s">
        <v>34</v>
      </c>
      <c r="BB8" s="61" t="s">
        <v>34</v>
      </c>
      <c r="BC8" s="61" t="s">
        <v>33</v>
      </c>
      <c r="BD8" s="61" t="s">
        <v>33</v>
      </c>
      <c r="BE8" s="61" t="s">
        <v>33</v>
      </c>
      <c r="BF8" s="61" t="s">
        <v>34</v>
      </c>
      <c r="BG8" s="61" t="s">
        <v>34</v>
      </c>
      <c r="BH8" s="61" t="s">
        <v>33</v>
      </c>
      <c r="BI8" s="62" t="s">
        <v>33</v>
      </c>
      <c r="BJ8" s="240" t="s">
        <v>49</v>
      </c>
      <c r="BK8" s="241" t="s">
        <v>50</v>
      </c>
      <c r="BL8" s="242" t="s">
        <v>51</v>
      </c>
      <c r="BM8" s="243" t="s">
        <v>91</v>
      </c>
      <c r="BN8" s="59">
        <v>0</v>
      </c>
      <c r="BO8" s="242" t="s">
        <v>86</v>
      </c>
      <c r="BP8" s="243" t="s">
        <v>82</v>
      </c>
      <c r="BQ8" s="244">
        <v>10001</v>
      </c>
    </row>
    <row r="9" spans="1:69" s="43" customFormat="1" ht="115.5" customHeight="1" x14ac:dyDescent="0.15">
      <c r="C9" s="63">
        <v>1</v>
      </c>
      <c r="D9" s="8"/>
      <c r="E9" s="9"/>
      <c r="F9" s="11"/>
      <c r="G9" s="10" t="s">
        <v>48</v>
      </c>
      <c r="H9" s="44"/>
      <c r="I9" s="44"/>
      <c r="J9" s="8"/>
      <c r="K9" s="10" t="s">
        <v>95</v>
      </c>
      <c r="L9" s="44">
        <v>7</v>
      </c>
      <c r="M9" s="245" t="s">
        <v>32</v>
      </c>
      <c r="N9" s="246"/>
      <c r="O9" s="45"/>
      <c r="P9" s="112"/>
      <c r="Q9" s="112"/>
      <c r="R9" s="122"/>
      <c r="S9" s="45"/>
      <c r="T9" s="112"/>
      <c r="U9" s="112"/>
      <c r="V9" s="122"/>
      <c r="W9" s="45"/>
      <c r="X9" s="112"/>
      <c r="Y9" s="112"/>
      <c r="Z9" s="122"/>
      <c r="AA9" s="45"/>
      <c r="AB9" s="112"/>
      <c r="AC9" s="112"/>
      <c r="AD9" s="122"/>
      <c r="AE9" s="45"/>
      <c r="AF9" s="112"/>
      <c r="AG9" s="112"/>
      <c r="AH9" s="122"/>
      <c r="AI9" s="45"/>
      <c r="AJ9" s="112"/>
      <c r="AK9" s="112"/>
      <c r="AL9" s="122"/>
      <c r="AM9" s="45"/>
      <c r="AN9" s="112"/>
      <c r="AO9" s="112"/>
      <c r="AP9" s="122"/>
      <c r="AQ9" s="45"/>
      <c r="AR9" s="112"/>
      <c r="AS9" s="112"/>
      <c r="AT9" s="122"/>
      <c r="AU9" s="45"/>
      <c r="AV9" s="112"/>
      <c r="AW9" s="112"/>
      <c r="AX9" s="122"/>
      <c r="AY9" s="127" t="str">
        <f t="shared" ref="AY9:AY53" si="0">IF(OR(O9="",S9="",W9="",AA9="",AE9="",AI9="",AM9="",AQ9="",AU9=""),"",IF(SUM(O9:AU9)=0,"判定 不能",SUM(O9:AU9)))</f>
        <v/>
      </c>
      <c r="AZ9" s="10" t="s">
        <v>33</v>
      </c>
      <c r="BA9" s="46" t="s">
        <v>33</v>
      </c>
      <c r="BB9" s="44" t="s">
        <v>33</v>
      </c>
      <c r="BC9" s="44" t="s">
        <v>92</v>
      </c>
      <c r="BD9" s="44" t="s">
        <v>33</v>
      </c>
      <c r="BE9" s="44" t="s">
        <v>33</v>
      </c>
      <c r="BF9" s="44" t="s">
        <v>33</v>
      </c>
      <c r="BG9" s="44" t="s">
        <v>33</v>
      </c>
      <c r="BH9" s="44" t="s">
        <v>33</v>
      </c>
      <c r="BI9" s="8" t="s">
        <v>33</v>
      </c>
      <c r="BJ9" s="76"/>
      <c r="BK9" s="77"/>
      <c r="BL9" s="67"/>
      <c r="BM9" s="108"/>
      <c r="BN9" s="1"/>
      <c r="BO9" s="67"/>
      <c r="BP9" s="68"/>
      <c r="BQ9" s="224"/>
    </row>
    <row r="10" spans="1:69" s="43" customFormat="1" ht="111.75" customHeight="1" x14ac:dyDescent="0.15">
      <c r="C10" s="64">
        <v>2</v>
      </c>
      <c r="D10" s="12"/>
      <c r="E10" s="13"/>
      <c r="F10" s="15"/>
      <c r="G10" s="14" t="s">
        <v>48</v>
      </c>
      <c r="H10" s="18"/>
      <c r="I10" s="18"/>
      <c r="J10" s="12"/>
      <c r="K10" s="14" t="s">
        <v>95</v>
      </c>
      <c r="L10" s="91">
        <v>7</v>
      </c>
      <c r="M10" s="230" t="s">
        <v>32</v>
      </c>
      <c r="N10" s="47"/>
      <c r="O10" s="16"/>
      <c r="P10" s="113"/>
      <c r="Q10" s="113"/>
      <c r="R10" s="123"/>
      <c r="S10" s="16"/>
      <c r="T10" s="113"/>
      <c r="U10" s="113"/>
      <c r="V10" s="123"/>
      <c r="W10" s="16"/>
      <c r="X10" s="113"/>
      <c r="Y10" s="113"/>
      <c r="Z10" s="123"/>
      <c r="AA10" s="16"/>
      <c r="AB10" s="113"/>
      <c r="AC10" s="113"/>
      <c r="AD10" s="123"/>
      <c r="AE10" s="16"/>
      <c r="AF10" s="113"/>
      <c r="AG10" s="113"/>
      <c r="AH10" s="123"/>
      <c r="AI10" s="16"/>
      <c r="AJ10" s="113"/>
      <c r="AK10" s="113"/>
      <c r="AL10" s="123"/>
      <c r="AM10" s="16"/>
      <c r="AN10" s="113"/>
      <c r="AO10" s="113"/>
      <c r="AP10" s="123"/>
      <c r="AQ10" s="16"/>
      <c r="AR10" s="113"/>
      <c r="AS10" s="113"/>
      <c r="AT10" s="123"/>
      <c r="AU10" s="16"/>
      <c r="AV10" s="113"/>
      <c r="AW10" s="113"/>
      <c r="AX10" s="123"/>
      <c r="AY10" s="128" t="str">
        <f t="shared" si="0"/>
        <v/>
      </c>
      <c r="AZ10" s="14" t="s">
        <v>33</v>
      </c>
      <c r="BA10" s="17" t="s">
        <v>33</v>
      </c>
      <c r="BB10" s="18" t="s">
        <v>33</v>
      </c>
      <c r="BC10" s="18" t="s">
        <v>33</v>
      </c>
      <c r="BD10" s="18" t="s">
        <v>33</v>
      </c>
      <c r="BE10" s="18" t="s">
        <v>33</v>
      </c>
      <c r="BF10" s="18" t="s">
        <v>33</v>
      </c>
      <c r="BG10" s="18" t="s">
        <v>33</v>
      </c>
      <c r="BH10" s="18" t="s">
        <v>33</v>
      </c>
      <c r="BI10" s="12" t="s">
        <v>33</v>
      </c>
      <c r="BJ10" s="78"/>
      <c r="BK10" s="79"/>
      <c r="BL10" s="69"/>
      <c r="BM10" s="2"/>
      <c r="BN10" s="3"/>
      <c r="BO10" s="69"/>
      <c r="BP10" s="70"/>
      <c r="BQ10" s="225"/>
    </row>
    <row r="11" spans="1:69" s="43" customFormat="1" ht="111.75" customHeight="1" x14ac:dyDescent="0.15">
      <c r="C11" s="64">
        <v>3</v>
      </c>
      <c r="D11" s="12"/>
      <c r="E11" s="13"/>
      <c r="F11" s="15"/>
      <c r="G11" s="14" t="s">
        <v>47</v>
      </c>
      <c r="H11" s="18"/>
      <c r="I11" s="18"/>
      <c r="J11" s="12"/>
      <c r="K11" s="14" t="s">
        <v>95</v>
      </c>
      <c r="L11" s="91">
        <v>7</v>
      </c>
      <c r="M11" s="230" t="s">
        <v>32</v>
      </c>
      <c r="N11" s="47"/>
      <c r="O11" s="16"/>
      <c r="P11" s="113"/>
      <c r="Q11" s="113"/>
      <c r="R11" s="123"/>
      <c r="S11" s="16"/>
      <c r="T11" s="113"/>
      <c r="U11" s="113"/>
      <c r="V11" s="123"/>
      <c r="W11" s="16"/>
      <c r="X11" s="113"/>
      <c r="Y11" s="113"/>
      <c r="Z11" s="123"/>
      <c r="AA11" s="16"/>
      <c r="AB11" s="113"/>
      <c r="AC11" s="113"/>
      <c r="AD11" s="123"/>
      <c r="AE11" s="16"/>
      <c r="AF11" s="113"/>
      <c r="AG11" s="113"/>
      <c r="AH11" s="123"/>
      <c r="AI11" s="16"/>
      <c r="AJ11" s="113"/>
      <c r="AK11" s="113"/>
      <c r="AL11" s="123"/>
      <c r="AM11" s="16"/>
      <c r="AN11" s="113"/>
      <c r="AO11" s="113"/>
      <c r="AP11" s="123"/>
      <c r="AQ11" s="16"/>
      <c r="AR11" s="113"/>
      <c r="AS11" s="113"/>
      <c r="AT11" s="123"/>
      <c r="AU11" s="16"/>
      <c r="AV11" s="113"/>
      <c r="AW11" s="113"/>
      <c r="AX11" s="123"/>
      <c r="AY11" s="128" t="str">
        <f t="shared" si="0"/>
        <v/>
      </c>
      <c r="AZ11" s="14" t="s">
        <v>33</v>
      </c>
      <c r="BA11" s="17" t="s">
        <v>33</v>
      </c>
      <c r="BB11" s="18" t="s">
        <v>33</v>
      </c>
      <c r="BC11" s="18" t="s">
        <v>33</v>
      </c>
      <c r="BD11" s="18" t="s">
        <v>33</v>
      </c>
      <c r="BE11" s="18" t="s">
        <v>33</v>
      </c>
      <c r="BF11" s="18" t="s">
        <v>33</v>
      </c>
      <c r="BG11" s="18" t="s">
        <v>33</v>
      </c>
      <c r="BH11" s="18" t="s">
        <v>33</v>
      </c>
      <c r="BI11" s="12" t="s">
        <v>33</v>
      </c>
      <c r="BJ11" s="78"/>
      <c r="BK11" s="79"/>
      <c r="BL11" s="69"/>
      <c r="BM11" s="2"/>
      <c r="BN11" s="3"/>
      <c r="BO11" s="69"/>
      <c r="BP11" s="70"/>
      <c r="BQ11" s="225"/>
    </row>
    <row r="12" spans="1:69" s="43" customFormat="1" ht="111.75" customHeight="1" x14ac:dyDescent="0.15">
      <c r="C12" s="64">
        <v>4</v>
      </c>
      <c r="D12" s="12"/>
      <c r="E12" s="13"/>
      <c r="F12" s="15"/>
      <c r="G12" s="14" t="s">
        <v>47</v>
      </c>
      <c r="H12" s="18"/>
      <c r="I12" s="18"/>
      <c r="J12" s="12"/>
      <c r="K12" s="14" t="s">
        <v>95</v>
      </c>
      <c r="L12" s="91">
        <v>7</v>
      </c>
      <c r="M12" s="230" t="s">
        <v>32</v>
      </c>
      <c r="N12" s="47"/>
      <c r="O12" s="16"/>
      <c r="P12" s="113"/>
      <c r="Q12" s="113"/>
      <c r="R12" s="123"/>
      <c r="S12" s="16"/>
      <c r="T12" s="113"/>
      <c r="U12" s="113"/>
      <c r="V12" s="123"/>
      <c r="W12" s="16"/>
      <c r="X12" s="113"/>
      <c r="Y12" s="113"/>
      <c r="Z12" s="123"/>
      <c r="AA12" s="16"/>
      <c r="AB12" s="113"/>
      <c r="AC12" s="113"/>
      <c r="AD12" s="123"/>
      <c r="AE12" s="16"/>
      <c r="AF12" s="113"/>
      <c r="AG12" s="113"/>
      <c r="AH12" s="123"/>
      <c r="AI12" s="16"/>
      <c r="AJ12" s="113"/>
      <c r="AK12" s="113"/>
      <c r="AL12" s="123"/>
      <c r="AM12" s="16"/>
      <c r="AN12" s="113"/>
      <c r="AO12" s="113"/>
      <c r="AP12" s="123"/>
      <c r="AQ12" s="16"/>
      <c r="AR12" s="113"/>
      <c r="AS12" s="113"/>
      <c r="AT12" s="123"/>
      <c r="AU12" s="16"/>
      <c r="AV12" s="113"/>
      <c r="AW12" s="113"/>
      <c r="AX12" s="123"/>
      <c r="AY12" s="128" t="str">
        <f t="shared" si="0"/>
        <v/>
      </c>
      <c r="AZ12" s="14" t="s">
        <v>33</v>
      </c>
      <c r="BA12" s="17" t="s">
        <v>33</v>
      </c>
      <c r="BB12" s="18" t="s">
        <v>33</v>
      </c>
      <c r="BC12" s="18" t="s">
        <v>33</v>
      </c>
      <c r="BD12" s="18" t="s">
        <v>33</v>
      </c>
      <c r="BE12" s="18" t="s">
        <v>33</v>
      </c>
      <c r="BF12" s="18" t="s">
        <v>33</v>
      </c>
      <c r="BG12" s="18" t="s">
        <v>33</v>
      </c>
      <c r="BH12" s="18" t="s">
        <v>33</v>
      </c>
      <c r="BI12" s="12" t="s">
        <v>33</v>
      </c>
      <c r="BJ12" s="78"/>
      <c r="BK12" s="79"/>
      <c r="BL12" s="69"/>
      <c r="BM12" s="2"/>
      <c r="BN12" s="3"/>
      <c r="BO12" s="69"/>
      <c r="BP12" s="70"/>
      <c r="BQ12" s="225"/>
    </row>
    <row r="13" spans="1:69" s="43" customFormat="1" ht="111.75" customHeight="1" thickBot="1" x14ac:dyDescent="0.2">
      <c r="C13" s="65">
        <v>5</v>
      </c>
      <c r="D13" s="19"/>
      <c r="E13" s="20"/>
      <c r="F13" s="22"/>
      <c r="G13" s="21" t="s">
        <v>47</v>
      </c>
      <c r="H13" s="25"/>
      <c r="I13" s="25"/>
      <c r="J13" s="19"/>
      <c r="K13" s="21" t="s">
        <v>95</v>
      </c>
      <c r="L13" s="25">
        <v>7</v>
      </c>
      <c r="M13" s="231" t="s">
        <v>32</v>
      </c>
      <c r="N13" s="48"/>
      <c r="O13" s="23"/>
      <c r="P13" s="114"/>
      <c r="Q13" s="114"/>
      <c r="R13" s="124"/>
      <c r="S13" s="23"/>
      <c r="T13" s="114"/>
      <c r="U13" s="114"/>
      <c r="V13" s="124"/>
      <c r="W13" s="23"/>
      <c r="X13" s="114"/>
      <c r="Y13" s="114"/>
      <c r="Z13" s="124"/>
      <c r="AA13" s="23"/>
      <c r="AB13" s="114"/>
      <c r="AC13" s="114"/>
      <c r="AD13" s="124"/>
      <c r="AE13" s="23"/>
      <c r="AF13" s="114"/>
      <c r="AG13" s="114"/>
      <c r="AH13" s="124"/>
      <c r="AI13" s="23"/>
      <c r="AJ13" s="114"/>
      <c r="AK13" s="114"/>
      <c r="AL13" s="124"/>
      <c r="AM13" s="23"/>
      <c r="AN13" s="114"/>
      <c r="AO13" s="114"/>
      <c r="AP13" s="124"/>
      <c r="AQ13" s="23"/>
      <c r="AR13" s="114"/>
      <c r="AS13" s="114"/>
      <c r="AT13" s="124"/>
      <c r="AU13" s="23"/>
      <c r="AV13" s="114"/>
      <c r="AW13" s="114"/>
      <c r="AX13" s="124"/>
      <c r="AY13" s="129" t="str">
        <f t="shared" si="0"/>
        <v/>
      </c>
      <c r="AZ13" s="21" t="s">
        <v>33</v>
      </c>
      <c r="BA13" s="24" t="s">
        <v>33</v>
      </c>
      <c r="BB13" s="25" t="s">
        <v>33</v>
      </c>
      <c r="BC13" s="25" t="s">
        <v>33</v>
      </c>
      <c r="BD13" s="25" t="s">
        <v>33</v>
      </c>
      <c r="BE13" s="25" t="s">
        <v>33</v>
      </c>
      <c r="BF13" s="25" t="s">
        <v>33</v>
      </c>
      <c r="BG13" s="25" t="s">
        <v>33</v>
      </c>
      <c r="BH13" s="25" t="s">
        <v>33</v>
      </c>
      <c r="BI13" s="19" t="s">
        <v>33</v>
      </c>
      <c r="BJ13" s="80"/>
      <c r="BK13" s="81"/>
      <c r="BL13" s="71"/>
      <c r="BM13" s="4"/>
      <c r="BN13" s="5"/>
      <c r="BO13" s="71"/>
      <c r="BP13" s="72"/>
      <c r="BQ13" s="226"/>
    </row>
    <row r="14" spans="1:69" s="43" customFormat="1" ht="111.75" customHeight="1" thickTop="1" x14ac:dyDescent="0.15">
      <c r="C14" s="66">
        <v>6</v>
      </c>
      <c r="D14" s="26"/>
      <c r="E14" s="27"/>
      <c r="F14" s="29"/>
      <c r="G14" s="28" t="s">
        <v>47</v>
      </c>
      <c r="H14" s="91"/>
      <c r="I14" s="32"/>
      <c r="J14" s="26"/>
      <c r="K14" s="28" t="s">
        <v>95</v>
      </c>
      <c r="L14" s="32">
        <v>7</v>
      </c>
      <c r="M14" s="232" t="s">
        <v>32</v>
      </c>
      <c r="N14" s="49"/>
      <c r="O14" s="30"/>
      <c r="P14" s="115"/>
      <c r="Q14" s="115"/>
      <c r="R14" s="125"/>
      <c r="S14" s="30"/>
      <c r="T14" s="115"/>
      <c r="U14" s="115"/>
      <c r="V14" s="125"/>
      <c r="W14" s="30"/>
      <c r="X14" s="115"/>
      <c r="Y14" s="115"/>
      <c r="Z14" s="125"/>
      <c r="AA14" s="30"/>
      <c r="AB14" s="115"/>
      <c r="AC14" s="115"/>
      <c r="AD14" s="125"/>
      <c r="AE14" s="30"/>
      <c r="AF14" s="115"/>
      <c r="AG14" s="115"/>
      <c r="AH14" s="125"/>
      <c r="AI14" s="30"/>
      <c r="AJ14" s="115"/>
      <c r="AK14" s="115"/>
      <c r="AL14" s="125"/>
      <c r="AM14" s="30"/>
      <c r="AN14" s="115"/>
      <c r="AO14" s="115"/>
      <c r="AP14" s="125"/>
      <c r="AQ14" s="30"/>
      <c r="AR14" s="115"/>
      <c r="AS14" s="115"/>
      <c r="AT14" s="125"/>
      <c r="AU14" s="30"/>
      <c r="AV14" s="115"/>
      <c r="AW14" s="115"/>
      <c r="AX14" s="125"/>
      <c r="AY14" s="130" t="str">
        <f t="shared" si="0"/>
        <v/>
      </c>
      <c r="AZ14" s="28" t="s">
        <v>33</v>
      </c>
      <c r="BA14" s="31" t="s">
        <v>33</v>
      </c>
      <c r="BB14" s="32" t="s">
        <v>33</v>
      </c>
      <c r="BC14" s="32" t="s">
        <v>33</v>
      </c>
      <c r="BD14" s="32" t="s">
        <v>33</v>
      </c>
      <c r="BE14" s="32" t="s">
        <v>33</v>
      </c>
      <c r="BF14" s="32" t="s">
        <v>33</v>
      </c>
      <c r="BG14" s="32" t="s">
        <v>33</v>
      </c>
      <c r="BH14" s="32" t="s">
        <v>33</v>
      </c>
      <c r="BI14" s="26" t="s">
        <v>33</v>
      </c>
      <c r="BJ14" s="82"/>
      <c r="BK14" s="83"/>
      <c r="BL14" s="73"/>
      <c r="BM14" s="6"/>
      <c r="BN14" s="7"/>
      <c r="BO14" s="73"/>
      <c r="BP14" s="74"/>
      <c r="BQ14" s="227"/>
    </row>
    <row r="15" spans="1:69" s="43" customFormat="1" ht="111.75" customHeight="1" x14ac:dyDescent="0.15">
      <c r="C15" s="64">
        <v>7</v>
      </c>
      <c r="D15" s="12"/>
      <c r="E15" s="13"/>
      <c r="F15" s="15"/>
      <c r="G15" s="14" t="s">
        <v>47</v>
      </c>
      <c r="H15" s="18"/>
      <c r="I15" s="18"/>
      <c r="J15" s="12"/>
      <c r="K15" s="14" t="s">
        <v>95</v>
      </c>
      <c r="L15" s="91">
        <v>7</v>
      </c>
      <c r="M15" s="230" t="s">
        <v>32</v>
      </c>
      <c r="N15" s="47"/>
      <c r="O15" s="16"/>
      <c r="P15" s="113"/>
      <c r="Q15" s="113"/>
      <c r="R15" s="123"/>
      <c r="S15" s="16"/>
      <c r="T15" s="113"/>
      <c r="U15" s="113"/>
      <c r="V15" s="123"/>
      <c r="W15" s="16"/>
      <c r="X15" s="113"/>
      <c r="Y15" s="113"/>
      <c r="Z15" s="123"/>
      <c r="AA15" s="16"/>
      <c r="AB15" s="113"/>
      <c r="AC15" s="113"/>
      <c r="AD15" s="123"/>
      <c r="AE15" s="16"/>
      <c r="AF15" s="113"/>
      <c r="AG15" s="113"/>
      <c r="AH15" s="123"/>
      <c r="AI15" s="16"/>
      <c r="AJ15" s="113"/>
      <c r="AK15" s="113"/>
      <c r="AL15" s="123"/>
      <c r="AM15" s="16"/>
      <c r="AN15" s="113"/>
      <c r="AO15" s="113"/>
      <c r="AP15" s="123"/>
      <c r="AQ15" s="16"/>
      <c r="AR15" s="113"/>
      <c r="AS15" s="113"/>
      <c r="AT15" s="123"/>
      <c r="AU15" s="16"/>
      <c r="AV15" s="113"/>
      <c r="AW15" s="113"/>
      <c r="AX15" s="123"/>
      <c r="AY15" s="128" t="str">
        <f t="shared" si="0"/>
        <v/>
      </c>
      <c r="AZ15" s="14" t="s">
        <v>33</v>
      </c>
      <c r="BA15" s="17" t="s">
        <v>33</v>
      </c>
      <c r="BB15" s="18" t="s">
        <v>33</v>
      </c>
      <c r="BC15" s="18" t="s">
        <v>33</v>
      </c>
      <c r="BD15" s="18" t="s">
        <v>33</v>
      </c>
      <c r="BE15" s="18" t="s">
        <v>33</v>
      </c>
      <c r="BF15" s="18" t="s">
        <v>33</v>
      </c>
      <c r="BG15" s="18" t="s">
        <v>33</v>
      </c>
      <c r="BH15" s="18" t="s">
        <v>33</v>
      </c>
      <c r="BI15" s="12" t="s">
        <v>33</v>
      </c>
      <c r="BJ15" s="78"/>
      <c r="BK15" s="79"/>
      <c r="BL15" s="69"/>
      <c r="BM15" s="2"/>
      <c r="BN15" s="3"/>
      <c r="BO15" s="69"/>
      <c r="BP15" s="70"/>
      <c r="BQ15" s="225"/>
    </row>
    <row r="16" spans="1:69" s="43" customFormat="1" ht="111.75" customHeight="1" x14ac:dyDescent="0.15">
      <c r="C16" s="64">
        <v>8</v>
      </c>
      <c r="D16" s="12"/>
      <c r="E16" s="13"/>
      <c r="F16" s="15"/>
      <c r="G16" s="14" t="s">
        <v>47</v>
      </c>
      <c r="H16" s="18"/>
      <c r="I16" s="18"/>
      <c r="J16" s="12"/>
      <c r="K16" s="14" t="s">
        <v>95</v>
      </c>
      <c r="L16" s="91">
        <v>7</v>
      </c>
      <c r="M16" s="230" t="s">
        <v>32</v>
      </c>
      <c r="N16" s="47"/>
      <c r="O16" s="16"/>
      <c r="P16" s="113"/>
      <c r="Q16" s="113"/>
      <c r="R16" s="123"/>
      <c r="S16" s="16"/>
      <c r="T16" s="113"/>
      <c r="U16" s="113"/>
      <c r="V16" s="123"/>
      <c r="W16" s="16"/>
      <c r="X16" s="113"/>
      <c r="Y16" s="113"/>
      <c r="Z16" s="123"/>
      <c r="AA16" s="16"/>
      <c r="AB16" s="113"/>
      <c r="AC16" s="113"/>
      <c r="AD16" s="123"/>
      <c r="AE16" s="16"/>
      <c r="AF16" s="113"/>
      <c r="AG16" s="113"/>
      <c r="AH16" s="123"/>
      <c r="AI16" s="16"/>
      <c r="AJ16" s="113"/>
      <c r="AK16" s="113"/>
      <c r="AL16" s="123"/>
      <c r="AM16" s="16"/>
      <c r="AN16" s="113"/>
      <c r="AO16" s="113"/>
      <c r="AP16" s="123"/>
      <c r="AQ16" s="16"/>
      <c r="AR16" s="113"/>
      <c r="AS16" s="113"/>
      <c r="AT16" s="123"/>
      <c r="AU16" s="16"/>
      <c r="AV16" s="113"/>
      <c r="AW16" s="113"/>
      <c r="AX16" s="123"/>
      <c r="AY16" s="128" t="str">
        <f t="shared" si="0"/>
        <v/>
      </c>
      <c r="AZ16" s="14" t="s">
        <v>33</v>
      </c>
      <c r="BA16" s="17" t="s">
        <v>33</v>
      </c>
      <c r="BB16" s="18" t="s">
        <v>33</v>
      </c>
      <c r="BC16" s="18" t="s">
        <v>33</v>
      </c>
      <c r="BD16" s="18" t="s">
        <v>33</v>
      </c>
      <c r="BE16" s="18" t="s">
        <v>33</v>
      </c>
      <c r="BF16" s="18" t="s">
        <v>33</v>
      </c>
      <c r="BG16" s="18" t="s">
        <v>33</v>
      </c>
      <c r="BH16" s="18" t="s">
        <v>33</v>
      </c>
      <c r="BI16" s="12" t="s">
        <v>33</v>
      </c>
      <c r="BJ16" s="78"/>
      <c r="BK16" s="79"/>
      <c r="BL16" s="69"/>
      <c r="BM16" s="2"/>
      <c r="BN16" s="3"/>
      <c r="BO16" s="69"/>
      <c r="BP16" s="70"/>
      <c r="BQ16" s="225"/>
    </row>
    <row r="17" spans="2:69" s="43" customFormat="1" ht="111.75" customHeight="1" x14ac:dyDescent="0.15">
      <c r="C17" s="64">
        <v>9</v>
      </c>
      <c r="D17" s="12"/>
      <c r="E17" s="13"/>
      <c r="F17" s="15"/>
      <c r="G17" s="14" t="s">
        <v>47</v>
      </c>
      <c r="H17" s="18"/>
      <c r="I17" s="18"/>
      <c r="J17" s="12"/>
      <c r="K17" s="14" t="s">
        <v>95</v>
      </c>
      <c r="L17" s="91">
        <v>7</v>
      </c>
      <c r="M17" s="230" t="s">
        <v>32</v>
      </c>
      <c r="N17" s="47"/>
      <c r="O17" s="16"/>
      <c r="P17" s="113"/>
      <c r="Q17" s="113"/>
      <c r="R17" s="123"/>
      <c r="S17" s="16"/>
      <c r="T17" s="113"/>
      <c r="U17" s="113"/>
      <c r="V17" s="123"/>
      <c r="W17" s="16"/>
      <c r="X17" s="113"/>
      <c r="Y17" s="113"/>
      <c r="Z17" s="123"/>
      <c r="AA17" s="16"/>
      <c r="AB17" s="113"/>
      <c r="AC17" s="113"/>
      <c r="AD17" s="123"/>
      <c r="AE17" s="16"/>
      <c r="AF17" s="113"/>
      <c r="AG17" s="113"/>
      <c r="AH17" s="123"/>
      <c r="AI17" s="16"/>
      <c r="AJ17" s="113"/>
      <c r="AK17" s="113"/>
      <c r="AL17" s="123"/>
      <c r="AM17" s="16"/>
      <c r="AN17" s="113"/>
      <c r="AO17" s="113"/>
      <c r="AP17" s="123"/>
      <c r="AQ17" s="16"/>
      <c r="AR17" s="113"/>
      <c r="AS17" s="113"/>
      <c r="AT17" s="123"/>
      <c r="AU17" s="16"/>
      <c r="AV17" s="113"/>
      <c r="AW17" s="113"/>
      <c r="AX17" s="123"/>
      <c r="AY17" s="128" t="str">
        <f t="shared" si="0"/>
        <v/>
      </c>
      <c r="AZ17" s="14" t="s">
        <v>33</v>
      </c>
      <c r="BA17" s="17" t="s">
        <v>33</v>
      </c>
      <c r="BB17" s="18" t="s">
        <v>33</v>
      </c>
      <c r="BC17" s="18" t="s">
        <v>33</v>
      </c>
      <c r="BD17" s="18" t="s">
        <v>33</v>
      </c>
      <c r="BE17" s="18" t="s">
        <v>33</v>
      </c>
      <c r="BF17" s="18" t="s">
        <v>33</v>
      </c>
      <c r="BG17" s="18" t="s">
        <v>33</v>
      </c>
      <c r="BH17" s="18" t="s">
        <v>33</v>
      </c>
      <c r="BI17" s="12" t="s">
        <v>33</v>
      </c>
      <c r="BJ17" s="78"/>
      <c r="BK17" s="79"/>
      <c r="BL17" s="69"/>
      <c r="BM17" s="2"/>
      <c r="BN17" s="3"/>
      <c r="BO17" s="69"/>
      <c r="BP17" s="70"/>
      <c r="BQ17" s="225"/>
    </row>
    <row r="18" spans="2:69" s="43" customFormat="1" ht="111.75" customHeight="1" thickBot="1" x14ac:dyDescent="0.2">
      <c r="B18" s="223"/>
      <c r="C18" s="65">
        <v>10</v>
      </c>
      <c r="D18" s="19"/>
      <c r="E18" s="20"/>
      <c r="F18" s="22"/>
      <c r="G18" s="21" t="s">
        <v>47</v>
      </c>
      <c r="H18" s="25"/>
      <c r="I18" s="25"/>
      <c r="J18" s="19"/>
      <c r="K18" s="21" t="s">
        <v>95</v>
      </c>
      <c r="L18" s="247">
        <v>7</v>
      </c>
      <c r="M18" s="231" t="s">
        <v>32</v>
      </c>
      <c r="N18" s="48"/>
      <c r="O18" s="23"/>
      <c r="P18" s="114"/>
      <c r="Q18" s="114"/>
      <c r="R18" s="124"/>
      <c r="S18" s="23"/>
      <c r="T18" s="114"/>
      <c r="U18" s="114"/>
      <c r="V18" s="124"/>
      <c r="W18" s="23"/>
      <c r="X18" s="114"/>
      <c r="Y18" s="114"/>
      <c r="Z18" s="124"/>
      <c r="AA18" s="23"/>
      <c r="AB18" s="114"/>
      <c r="AC18" s="114"/>
      <c r="AD18" s="124"/>
      <c r="AE18" s="23"/>
      <c r="AF18" s="114"/>
      <c r="AG18" s="114"/>
      <c r="AH18" s="124"/>
      <c r="AI18" s="23"/>
      <c r="AJ18" s="114"/>
      <c r="AK18" s="114"/>
      <c r="AL18" s="124"/>
      <c r="AM18" s="23"/>
      <c r="AN18" s="114"/>
      <c r="AO18" s="114"/>
      <c r="AP18" s="124"/>
      <c r="AQ18" s="23"/>
      <c r="AR18" s="114"/>
      <c r="AS18" s="114"/>
      <c r="AT18" s="124"/>
      <c r="AU18" s="23"/>
      <c r="AV18" s="114"/>
      <c r="AW18" s="114"/>
      <c r="AX18" s="124"/>
      <c r="AY18" s="129" t="str">
        <f t="shared" si="0"/>
        <v/>
      </c>
      <c r="AZ18" s="21" t="s">
        <v>33</v>
      </c>
      <c r="BA18" s="24" t="s">
        <v>33</v>
      </c>
      <c r="BB18" s="25" t="s">
        <v>33</v>
      </c>
      <c r="BC18" s="25" t="s">
        <v>33</v>
      </c>
      <c r="BD18" s="25" t="s">
        <v>33</v>
      </c>
      <c r="BE18" s="25" t="s">
        <v>33</v>
      </c>
      <c r="BF18" s="25" t="s">
        <v>33</v>
      </c>
      <c r="BG18" s="25" t="s">
        <v>33</v>
      </c>
      <c r="BH18" s="25" t="s">
        <v>33</v>
      </c>
      <c r="BI18" s="19" t="s">
        <v>33</v>
      </c>
      <c r="BJ18" s="80"/>
      <c r="BK18" s="81"/>
      <c r="BL18" s="71"/>
      <c r="BM18" s="4"/>
      <c r="BN18" s="5"/>
      <c r="BO18" s="71"/>
      <c r="BP18" s="72"/>
      <c r="BQ18" s="226"/>
    </row>
    <row r="19" spans="2:69" s="43" customFormat="1" ht="111.75" customHeight="1" thickTop="1" x14ac:dyDescent="0.15">
      <c r="C19" s="86">
        <v>11</v>
      </c>
      <c r="D19" s="87"/>
      <c r="E19" s="88"/>
      <c r="F19" s="89"/>
      <c r="G19" s="90" t="s">
        <v>47</v>
      </c>
      <c r="H19" s="91"/>
      <c r="I19" s="91"/>
      <c r="J19" s="87"/>
      <c r="K19" s="90" t="s">
        <v>95</v>
      </c>
      <c r="L19" s="91">
        <v>7</v>
      </c>
      <c r="M19" s="229" t="s">
        <v>32</v>
      </c>
      <c r="N19" s="92"/>
      <c r="O19" s="93"/>
      <c r="P19" s="116"/>
      <c r="Q19" s="116"/>
      <c r="R19" s="126"/>
      <c r="S19" s="93"/>
      <c r="T19" s="116"/>
      <c r="U19" s="116"/>
      <c r="V19" s="126"/>
      <c r="W19" s="93"/>
      <c r="X19" s="116"/>
      <c r="Y19" s="116"/>
      <c r="Z19" s="126"/>
      <c r="AA19" s="93"/>
      <c r="AB19" s="116"/>
      <c r="AC19" s="116"/>
      <c r="AD19" s="126"/>
      <c r="AE19" s="93"/>
      <c r="AF19" s="116"/>
      <c r="AG19" s="116"/>
      <c r="AH19" s="126"/>
      <c r="AI19" s="93"/>
      <c r="AJ19" s="116"/>
      <c r="AK19" s="116"/>
      <c r="AL19" s="126"/>
      <c r="AM19" s="93"/>
      <c r="AN19" s="116"/>
      <c r="AO19" s="116"/>
      <c r="AP19" s="126"/>
      <c r="AQ19" s="93"/>
      <c r="AR19" s="116"/>
      <c r="AS19" s="116"/>
      <c r="AT19" s="126"/>
      <c r="AU19" s="93"/>
      <c r="AV19" s="116"/>
      <c r="AW19" s="116"/>
      <c r="AX19" s="126"/>
      <c r="AY19" s="131" t="str">
        <f t="shared" si="0"/>
        <v/>
      </c>
      <c r="AZ19" s="90" t="s">
        <v>33</v>
      </c>
      <c r="BA19" s="94" t="s">
        <v>33</v>
      </c>
      <c r="BB19" s="91" t="s">
        <v>33</v>
      </c>
      <c r="BC19" s="91" t="s">
        <v>33</v>
      </c>
      <c r="BD19" s="91" t="s">
        <v>33</v>
      </c>
      <c r="BE19" s="91" t="s">
        <v>33</v>
      </c>
      <c r="BF19" s="91" t="s">
        <v>33</v>
      </c>
      <c r="BG19" s="91" t="s">
        <v>33</v>
      </c>
      <c r="BH19" s="91" t="s">
        <v>33</v>
      </c>
      <c r="BI19" s="87" t="s">
        <v>33</v>
      </c>
      <c r="BJ19" s="95"/>
      <c r="BK19" s="96"/>
      <c r="BL19" s="97"/>
      <c r="BM19" s="98"/>
      <c r="BN19" s="99"/>
      <c r="BO19" s="97"/>
      <c r="BP19" s="100"/>
      <c r="BQ19" s="228"/>
    </row>
    <row r="20" spans="2:69" s="43" customFormat="1" ht="111.75" customHeight="1" x14ac:dyDescent="0.15">
      <c r="C20" s="64">
        <v>12</v>
      </c>
      <c r="D20" s="12"/>
      <c r="E20" s="13"/>
      <c r="F20" s="15"/>
      <c r="G20" s="14" t="s">
        <v>47</v>
      </c>
      <c r="H20" s="18"/>
      <c r="I20" s="18"/>
      <c r="J20" s="12"/>
      <c r="K20" s="14" t="s">
        <v>95</v>
      </c>
      <c r="L20" s="91">
        <v>7</v>
      </c>
      <c r="M20" s="230" t="s">
        <v>32</v>
      </c>
      <c r="N20" s="47"/>
      <c r="O20" s="16"/>
      <c r="P20" s="113"/>
      <c r="Q20" s="113"/>
      <c r="R20" s="123"/>
      <c r="S20" s="16"/>
      <c r="T20" s="113"/>
      <c r="U20" s="113"/>
      <c r="V20" s="123"/>
      <c r="W20" s="16"/>
      <c r="X20" s="113"/>
      <c r="Y20" s="113"/>
      <c r="Z20" s="123"/>
      <c r="AA20" s="16"/>
      <c r="AB20" s="113"/>
      <c r="AC20" s="113"/>
      <c r="AD20" s="123"/>
      <c r="AE20" s="16"/>
      <c r="AF20" s="113"/>
      <c r="AG20" s="113"/>
      <c r="AH20" s="123"/>
      <c r="AI20" s="16"/>
      <c r="AJ20" s="113"/>
      <c r="AK20" s="113"/>
      <c r="AL20" s="123"/>
      <c r="AM20" s="16"/>
      <c r="AN20" s="113"/>
      <c r="AO20" s="113"/>
      <c r="AP20" s="123"/>
      <c r="AQ20" s="16"/>
      <c r="AR20" s="113"/>
      <c r="AS20" s="113"/>
      <c r="AT20" s="123"/>
      <c r="AU20" s="16"/>
      <c r="AV20" s="113"/>
      <c r="AW20" s="113"/>
      <c r="AX20" s="123"/>
      <c r="AY20" s="128" t="str">
        <f t="shared" si="0"/>
        <v/>
      </c>
      <c r="AZ20" s="14" t="s">
        <v>33</v>
      </c>
      <c r="BA20" s="17" t="s">
        <v>33</v>
      </c>
      <c r="BB20" s="18" t="s">
        <v>33</v>
      </c>
      <c r="BC20" s="18" t="s">
        <v>33</v>
      </c>
      <c r="BD20" s="18" t="s">
        <v>33</v>
      </c>
      <c r="BE20" s="18" t="s">
        <v>33</v>
      </c>
      <c r="BF20" s="18" t="s">
        <v>33</v>
      </c>
      <c r="BG20" s="18" t="s">
        <v>33</v>
      </c>
      <c r="BH20" s="18" t="s">
        <v>33</v>
      </c>
      <c r="BI20" s="12" t="s">
        <v>33</v>
      </c>
      <c r="BJ20" s="78"/>
      <c r="BK20" s="79"/>
      <c r="BL20" s="69"/>
      <c r="BM20" s="2"/>
      <c r="BN20" s="3"/>
      <c r="BO20" s="69"/>
      <c r="BP20" s="70"/>
      <c r="BQ20" s="225"/>
    </row>
    <row r="21" spans="2:69" s="43" customFormat="1" ht="111.75" customHeight="1" x14ac:dyDescent="0.15">
      <c r="C21" s="64">
        <v>13</v>
      </c>
      <c r="D21" s="12"/>
      <c r="E21" s="13"/>
      <c r="F21" s="15"/>
      <c r="G21" s="14" t="s">
        <v>47</v>
      </c>
      <c r="H21" s="18"/>
      <c r="I21" s="18"/>
      <c r="J21" s="12"/>
      <c r="K21" s="14" t="s">
        <v>95</v>
      </c>
      <c r="L21" s="91">
        <v>7</v>
      </c>
      <c r="M21" s="230" t="s">
        <v>32</v>
      </c>
      <c r="N21" s="47"/>
      <c r="O21" s="16"/>
      <c r="P21" s="113"/>
      <c r="Q21" s="113"/>
      <c r="R21" s="123"/>
      <c r="S21" s="16"/>
      <c r="T21" s="113"/>
      <c r="U21" s="113"/>
      <c r="V21" s="123"/>
      <c r="W21" s="16"/>
      <c r="X21" s="113"/>
      <c r="Y21" s="113"/>
      <c r="Z21" s="123"/>
      <c r="AA21" s="16"/>
      <c r="AB21" s="113"/>
      <c r="AC21" s="113"/>
      <c r="AD21" s="123"/>
      <c r="AE21" s="16"/>
      <c r="AF21" s="113"/>
      <c r="AG21" s="113"/>
      <c r="AH21" s="123"/>
      <c r="AI21" s="16"/>
      <c r="AJ21" s="113"/>
      <c r="AK21" s="113"/>
      <c r="AL21" s="123"/>
      <c r="AM21" s="16"/>
      <c r="AN21" s="113"/>
      <c r="AO21" s="113"/>
      <c r="AP21" s="123"/>
      <c r="AQ21" s="16"/>
      <c r="AR21" s="113"/>
      <c r="AS21" s="113"/>
      <c r="AT21" s="123"/>
      <c r="AU21" s="16"/>
      <c r="AV21" s="113"/>
      <c r="AW21" s="113"/>
      <c r="AX21" s="123"/>
      <c r="AY21" s="128" t="str">
        <f t="shared" si="0"/>
        <v/>
      </c>
      <c r="AZ21" s="14" t="s">
        <v>33</v>
      </c>
      <c r="BA21" s="17" t="s">
        <v>33</v>
      </c>
      <c r="BB21" s="18" t="s">
        <v>33</v>
      </c>
      <c r="BC21" s="18" t="s">
        <v>33</v>
      </c>
      <c r="BD21" s="18" t="s">
        <v>33</v>
      </c>
      <c r="BE21" s="18" t="s">
        <v>33</v>
      </c>
      <c r="BF21" s="18" t="s">
        <v>33</v>
      </c>
      <c r="BG21" s="18" t="s">
        <v>33</v>
      </c>
      <c r="BH21" s="18" t="s">
        <v>33</v>
      </c>
      <c r="BI21" s="12" t="s">
        <v>33</v>
      </c>
      <c r="BJ21" s="78"/>
      <c r="BK21" s="79"/>
      <c r="BL21" s="69"/>
      <c r="BM21" s="2"/>
      <c r="BN21" s="3"/>
      <c r="BO21" s="69"/>
      <c r="BP21" s="70"/>
      <c r="BQ21" s="225"/>
    </row>
    <row r="22" spans="2:69" s="43" customFormat="1" ht="111.75" customHeight="1" x14ac:dyDescent="0.15">
      <c r="C22" s="64">
        <v>14</v>
      </c>
      <c r="D22" s="12"/>
      <c r="E22" s="13"/>
      <c r="F22" s="15"/>
      <c r="G22" s="14" t="s">
        <v>47</v>
      </c>
      <c r="H22" s="18"/>
      <c r="I22" s="18"/>
      <c r="J22" s="12"/>
      <c r="K22" s="14" t="s">
        <v>95</v>
      </c>
      <c r="L22" s="91">
        <v>7</v>
      </c>
      <c r="M22" s="230" t="s">
        <v>32</v>
      </c>
      <c r="N22" s="47"/>
      <c r="O22" s="16"/>
      <c r="P22" s="113"/>
      <c r="Q22" s="113"/>
      <c r="R22" s="123"/>
      <c r="S22" s="16"/>
      <c r="T22" s="113"/>
      <c r="U22" s="113"/>
      <c r="V22" s="123"/>
      <c r="W22" s="16"/>
      <c r="X22" s="113"/>
      <c r="Y22" s="113"/>
      <c r="Z22" s="123"/>
      <c r="AA22" s="16"/>
      <c r="AB22" s="113"/>
      <c r="AC22" s="113"/>
      <c r="AD22" s="123"/>
      <c r="AE22" s="16"/>
      <c r="AF22" s="113"/>
      <c r="AG22" s="113"/>
      <c r="AH22" s="123"/>
      <c r="AI22" s="16"/>
      <c r="AJ22" s="113"/>
      <c r="AK22" s="113"/>
      <c r="AL22" s="123"/>
      <c r="AM22" s="16"/>
      <c r="AN22" s="113"/>
      <c r="AO22" s="113"/>
      <c r="AP22" s="123"/>
      <c r="AQ22" s="16"/>
      <c r="AR22" s="113"/>
      <c r="AS22" s="113"/>
      <c r="AT22" s="123"/>
      <c r="AU22" s="16"/>
      <c r="AV22" s="113"/>
      <c r="AW22" s="113"/>
      <c r="AX22" s="123"/>
      <c r="AY22" s="128" t="str">
        <f t="shared" si="0"/>
        <v/>
      </c>
      <c r="AZ22" s="14" t="s">
        <v>33</v>
      </c>
      <c r="BA22" s="17" t="s">
        <v>33</v>
      </c>
      <c r="BB22" s="18" t="s">
        <v>33</v>
      </c>
      <c r="BC22" s="18" t="s">
        <v>33</v>
      </c>
      <c r="BD22" s="18" t="s">
        <v>33</v>
      </c>
      <c r="BE22" s="18" t="s">
        <v>33</v>
      </c>
      <c r="BF22" s="18" t="s">
        <v>33</v>
      </c>
      <c r="BG22" s="18" t="s">
        <v>33</v>
      </c>
      <c r="BH22" s="18" t="s">
        <v>33</v>
      </c>
      <c r="BI22" s="12" t="s">
        <v>33</v>
      </c>
      <c r="BJ22" s="78"/>
      <c r="BK22" s="79"/>
      <c r="BL22" s="69"/>
      <c r="BM22" s="2"/>
      <c r="BN22" s="3"/>
      <c r="BO22" s="69"/>
      <c r="BP22" s="70"/>
      <c r="BQ22" s="225"/>
    </row>
    <row r="23" spans="2:69" s="43" customFormat="1" ht="111.75" customHeight="1" thickBot="1" x14ac:dyDescent="0.2">
      <c r="C23" s="65">
        <v>15</v>
      </c>
      <c r="D23" s="19"/>
      <c r="E23" s="20"/>
      <c r="F23" s="22"/>
      <c r="G23" s="21" t="s">
        <v>47</v>
      </c>
      <c r="H23" s="25"/>
      <c r="I23" s="25"/>
      <c r="J23" s="19"/>
      <c r="K23" s="21" t="s">
        <v>95</v>
      </c>
      <c r="L23" s="25">
        <v>7</v>
      </c>
      <c r="M23" s="231" t="s">
        <v>32</v>
      </c>
      <c r="N23" s="48"/>
      <c r="O23" s="23"/>
      <c r="P23" s="114"/>
      <c r="Q23" s="114"/>
      <c r="R23" s="124"/>
      <c r="S23" s="23"/>
      <c r="T23" s="114"/>
      <c r="U23" s="114"/>
      <c r="V23" s="124"/>
      <c r="W23" s="23"/>
      <c r="X23" s="114"/>
      <c r="Y23" s="114"/>
      <c r="Z23" s="124"/>
      <c r="AA23" s="23"/>
      <c r="AB23" s="114"/>
      <c r="AC23" s="114"/>
      <c r="AD23" s="124"/>
      <c r="AE23" s="23"/>
      <c r="AF23" s="114"/>
      <c r="AG23" s="114"/>
      <c r="AH23" s="124"/>
      <c r="AI23" s="23"/>
      <c r="AJ23" s="114"/>
      <c r="AK23" s="114"/>
      <c r="AL23" s="124"/>
      <c r="AM23" s="23"/>
      <c r="AN23" s="114"/>
      <c r="AO23" s="114"/>
      <c r="AP23" s="124"/>
      <c r="AQ23" s="23"/>
      <c r="AR23" s="114"/>
      <c r="AS23" s="114"/>
      <c r="AT23" s="124"/>
      <c r="AU23" s="23"/>
      <c r="AV23" s="114"/>
      <c r="AW23" s="114"/>
      <c r="AX23" s="124"/>
      <c r="AY23" s="129" t="str">
        <f t="shared" si="0"/>
        <v/>
      </c>
      <c r="AZ23" s="21" t="s">
        <v>33</v>
      </c>
      <c r="BA23" s="24" t="s">
        <v>33</v>
      </c>
      <c r="BB23" s="25" t="s">
        <v>33</v>
      </c>
      <c r="BC23" s="25" t="s">
        <v>33</v>
      </c>
      <c r="BD23" s="25" t="s">
        <v>33</v>
      </c>
      <c r="BE23" s="25" t="s">
        <v>33</v>
      </c>
      <c r="BF23" s="25" t="s">
        <v>33</v>
      </c>
      <c r="BG23" s="25" t="s">
        <v>33</v>
      </c>
      <c r="BH23" s="25" t="s">
        <v>33</v>
      </c>
      <c r="BI23" s="19" t="s">
        <v>33</v>
      </c>
      <c r="BJ23" s="80"/>
      <c r="BK23" s="81"/>
      <c r="BL23" s="71"/>
      <c r="BM23" s="4"/>
      <c r="BN23" s="5"/>
      <c r="BO23" s="71"/>
      <c r="BP23" s="72"/>
      <c r="BQ23" s="226"/>
    </row>
    <row r="24" spans="2:69" s="43" customFormat="1" ht="111.75" customHeight="1" thickTop="1" x14ac:dyDescent="0.15">
      <c r="C24" s="66">
        <v>16</v>
      </c>
      <c r="D24" s="26"/>
      <c r="E24" s="27"/>
      <c r="F24" s="29"/>
      <c r="G24" s="28" t="s">
        <v>47</v>
      </c>
      <c r="H24" s="91"/>
      <c r="I24" s="32"/>
      <c r="J24" s="26"/>
      <c r="K24" s="28" t="s">
        <v>95</v>
      </c>
      <c r="L24" s="32">
        <v>7</v>
      </c>
      <c r="M24" s="232" t="s">
        <v>32</v>
      </c>
      <c r="N24" s="49"/>
      <c r="O24" s="30"/>
      <c r="P24" s="115"/>
      <c r="Q24" s="115"/>
      <c r="R24" s="125"/>
      <c r="S24" s="30"/>
      <c r="T24" s="115"/>
      <c r="U24" s="115"/>
      <c r="V24" s="125"/>
      <c r="W24" s="30"/>
      <c r="X24" s="115"/>
      <c r="Y24" s="115"/>
      <c r="Z24" s="125"/>
      <c r="AA24" s="30"/>
      <c r="AB24" s="115"/>
      <c r="AC24" s="115"/>
      <c r="AD24" s="125"/>
      <c r="AE24" s="30"/>
      <c r="AF24" s="115"/>
      <c r="AG24" s="115"/>
      <c r="AH24" s="125"/>
      <c r="AI24" s="30"/>
      <c r="AJ24" s="115"/>
      <c r="AK24" s="115"/>
      <c r="AL24" s="125"/>
      <c r="AM24" s="30"/>
      <c r="AN24" s="115"/>
      <c r="AO24" s="115"/>
      <c r="AP24" s="125"/>
      <c r="AQ24" s="30"/>
      <c r="AR24" s="115"/>
      <c r="AS24" s="115"/>
      <c r="AT24" s="125"/>
      <c r="AU24" s="30"/>
      <c r="AV24" s="115"/>
      <c r="AW24" s="115"/>
      <c r="AX24" s="125"/>
      <c r="AY24" s="130" t="str">
        <f t="shared" si="0"/>
        <v/>
      </c>
      <c r="AZ24" s="28" t="s">
        <v>33</v>
      </c>
      <c r="BA24" s="31" t="s">
        <v>33</v>
      </c>
      <c r="BB24" s="32" t="s">
        <v>33</v>
      </c>
      <c r="BC24" s="32" t="s">
        <v>33</v>
      </c>
      <c r="BD24" s="32" t="s">
        <v>33</v>
      </c>
      <c r="BE24" s="32" t="s">
        <v>33</v>
      </c>
      <c r="BF24" s="32" t="s">
        <v>33</v>
      </c>
      <c r="BG24" s="32" t="s">
        <v>33</v>
      </c>
      <c r="BH24" s="32" t="s">
        <v>33</v>
      </c>
      <c r="BI24" s="26" t="s">
        <v>33</v>
      </c>
      <c r="BJ24" s="82"/>
      <c r="BK24" s="83"/>
      <c r="BL24" s="73"/>
      <c r="BM24" s="6"/>
      <c r="BN24" s="7"/>
      <c r="BO24" s="73"/>
      <c r="BP24" s="74"/>
      <c r="BQ24" s="227"/>
    </row>
    <row r="25" spans="2:69" s="43" customFormat="1" ht="111.75" customHeight="1" x14ac:dyDescent="0.15">
      <c r="C25" s="64">
        <v>17</v>
      </c>
      <c r="D25" s="12"/>
      <c r="E25" s="13"/>
      <c r="F25" s="15"/>
      <c r="G25" s="14" t="s">
        <v>47</v>
      </c>
      <c r="H25" s="18"/>
      <c r="I25" s="18"/>
      <c r="J25" s="12"/>
      <c r="K25" s="14" t="s">
        <v>95</v>
      </c>
      <c r="L25" s="91">
        <v>7</v>
      </c>
      <c r="M25" s="230" t="s">
        <v>32</v>
      </c>
      <c r="N25" s="47"/>
      <c r="O25" s="16"/>
      <c r="P25" s="113"/>
      <c r="Q25" s="113"/>
      <c r="R25" s="123"/>
      <c r="S25" s="16"/>
      <c r="T25" s="113"/>
      <c r="U25" s="113"/>
      <c r="V25" s="123"/>
      <c r="W25" s="16"/>
      <c r="X25" s="113"/>
      <c r="Y25" s="113"/>
      <c r="Z25" s="123"/>
      <c r="AA25" s="16"/>
      <c r="AB25" s="113"/>
      <c r="AC25" s="113"/>
      <c r="AD25" s="123"/>
      <c r="AE25" s="16"/>
      <c r="AF25" s="113"/>
      <c r="AG25" s="113"/>
      <c r="AH25" s="123"/>
      <c r="AI25" s="16"/>
      <c r="AJ25" s="113"/>
      <c r="AK25" s="113"/>
      <c r="AL25" s="123"/>
      <c r="AM25" s="16"/>
      <c r="AN25" s="113"/>
      <c r="AO25" s="113"/>
      <c r="AP25" s="123"/>
      <c r="AQ25" s="16"/>
      <c r="AR25" s="113"/>
      <c r="AS25" s="113"/>
      <c r="AT25" s="123"/>
      <c r="AU25" s="16"/>
      <c r="AV25" s="113"/>
      <c r="AW25" s="113"/>
      <c r="AX25" s="123"/>
      <c r="AY25" s="128" t="str">
        <f t="shared" si="0"/>
        <v/>
      </c>
      <c r="AZ25" s="14" t="s">
        <v>33</v>
      </c>
      <c r="BA25" s="17" t="s">
        <v>33</v>
      </c>
      <c r="BB25" s="18" t="s">
        <v>33</v>
      </c>
      <c r="BC25" s="18" t="s">
        <v>33</v>
      </c>
      <c r="BD25" s="18" t="s">
        <v>33</v>
      </c>
      <c r="BE25" s="18" t="s">
        <v>33</v>
      </c>
      <c r="BF25" s="18" t="s">
        <v>33</v>
      </c>
      <c r="BG25" s="18" t="s">
        <v>33</v>
      </c>
      <c r="BH25" s="18" t="s">
        <v>33</v>
      </c>
      <c r="BI25" s="12" t="s">
        <v>33</v>
      </c>
      <c r="BJ25" s="78"/>
      <c r="BK25" s="79"/>
      <c r="BL25" s="69"/>
      <c r="BM25" s="2"/>
      <c r="BN25" s="3"/>
      <c r="BO25" s="69"/>
      <c r="BP25" s="70"/>
      <c r="BQ25" s="225"/>
    </row>
    <row r="26" spans="2:69" s="43" customFormat="1" ht="111.75" customHeight="1" x14ac:dyDescent="0.15">
      <c r="C26" s="64">
        <v>18</v>
      </c>
      <c r="D26" s="12"/>
      <c r="E26" s="13"/>
      <c r="F26" s="15"/>
      <c r="G26" s="14" t="s">
        <v>47</v>
      </c>
      <c r="H26" s="18"/>
      <c r="I26" s="18"/>
      <c r="J26" s="12"/>
      <c r="K26" s="14" t="s">
        <v>95</v>
      </c>
      <c r="L26" s="91">
        <v>7</v>
      </c>
      <c r="M26" s="230" t="s">
        <v>32</v>
      </c>
      <c r="N26" s="47"/>
      <c r="O26" s="16"/>
      <c r="P26" s="113"/>
      <c r="Q26" s="113"/>
      <c r="R26" s="123"/>
      <c r="S26" s="16"/>
      <c r="T26" s="113"/>
      <c r="U26" s="113"/>
      <c r="V26" s="123"/>
      <c r="W26" s="16"/>
      <c r="X26" s="113"/>
      <c r="Y26" s="113"/>
      <c r="Z26" s="123"/>
      <c r="AA26" s="16"/>
      <c r="AB26" s="113"/>
      <c r="AC26" s="113"/>
      <c r="AD26" s="123"/>
      <c r="AE26" s="16"/>
      <c r="AF26" s="113"/>
      <c r="AG26" s="113"/>
      <c r="AH26" s="123"/>
      <c r="AI26" s="16"/>
      <c r="AJ26" s="113"/>
      <c r="AK26" s="113"/>
      <c r="AL26" s="123"/>
      <c r="AM26" s="16"/>
      <c r="AN26" s="113"/>
      <c r="AO26" s="113"/>
      <c r="AP26" s="123"/>
      <c r="AQ26" s="16"/>
      <c r="AR26" s="113"/>
      <c r="AS26" s="113"/>
      <c r="AT26" s="123"/>
      <c r="AU26" s="16"/>
      <c r="AV26" s="113"/>
      <c r="AW26" s="113"/>
      <c r="AX26" s="123"/>
      <c r="AY26" s="128" t="str">
        <f t="shared" si="0"/>
        <v/>
      </c>
      <c r="AZ26" s="14" t="s">
        <v>33</v>
      </c>
      <c r="BA26" s="17" t="s">
        <v>33</v>
      </c>
      <c r="BB26" s="18" t="s">
        <v>33</v>
      </c>
      <c r="BC26" s="18" t="s">
        <v>33</v>
      </c>
      <c r="BD26" s="18" t="s">
        <v>33</v>
      </c>
      <c r="BE26" s="18" t="s">
        <v>33</v>
      </c>
      <c r="BF26" s="18" t="s">
        <v>33</v>
      </c>
      <c r="BG26" s="18" t="s">
        <v>33</v>
      </c>
      <c r="BH26" s="18" t="s">
        <v>33</v>
      </c>
      <c r="BI26" s="12" t="s">
        <v>33</v>
      </c>
      <c r="BJ26" s="78"/>
      <c r="BK26" s="79"/>
      <c r="BL26" s="69"/>
      <c r="BM26" s="2"/>
      <c r="BN26" s="3"/>
      <c r="BO26" s="69"/>
      <c r="BP26" s="70"/>
      <c r="BQ26" s="225"/>
    </row>
    <row r="27" spans="2:69" s="43" customFormat="1" ht="111.75" customHeight="1" x14ac:dyDescent="0.15">
      <c r="C27" s="64">
        <v>19</v>
      </c>
      <c r="D27" s="12"/>
      <c r="E27" s="13"/>
      <c r="F27" s="15"/>
      <c r="G27" s="14" t="s">
        <v>47</v>
      </c>
      <c r="H27" s="18"/>
      <c r="I27" s="18"/>
      <c r="J27" s="12"/>
      <c r="K27" s="14" t="s">
        <v>95</v>
      </c>
      <c r="L27" s="91">
        <v>7</v>
      </c>
      <c r="M27" s="230" t="s">
        <v>32</v>
      </c>
      <c r="N27" s="47"/>
      <c r="O27" s="16"/>
      <c r="P27" s="113"/>
      <c r="Q27" s="113"/>
      <c r="R27" s="123"/>
      <c r="S27" s="16"/>
      <c r="T27" s="113"/>
      <c r="U27" s="113"/>
      <c r="V27" s="123"/>
      <c r="W27" s="16"/>
      <c r="X27" s="113"/>
      <c r="Y27" s="113"/>
      <c r="Z27" s="123"/>
      <c r="AA27" s="16"/>
      <c r="AB27" s="113"/>
      <c r="AC27" s="113"/>
      <c r="AD27" s="123"/>
      <c r="AE27" s="16"/>
      <c r="AF27" s="113"/>
      <c r="AG27" s="113"/>
      <c r="AH27" s="123"/>
      <c r="AI27" s="16"/>
      <c r="AJ27" s="113"/>
      <c r="AK27" s="113"/>
      <c r="AL27" s="123"/>
      <c r="AM27" s="16"/>
      <c r="AN27" s="113"/>
      <c r="AO27" s="113"/>
      <c r="AP27" s="123"/>
      <c r="AQ27" s="16"/>
      <c r="AR27" s="113"/>
      <c r="AS27" s="113"/>
      <c r="AT27" s="123"/>
      <c r="AU27" s="16"/>
      <c r="AV27" s="113"/>
      <c r="AW27" s="113"/>
      <c r="AX27" s="123"/>
      <c r="AY27" s="128" t="str">
        <f t="shared" si="0"/>
        <v/>
      </c>
      <c r="AZ27" s="14" t="s">
        <v>33</v>
      </c>
      <c r="BA27" s="17" t="s">
        <v>33</v>
      </c>
      <c r="BB27" s="18" t="s">
        <v>33</v>
      </c>
      <c r="BC27" s="18" t="s">
        <v>33</v>
      </c>
      <c r="BD27" s="18" t="s">
        <v>33</v>
      </c>
      <c r="BE27" s="18" t="s">
        <v>33</v>
      </c>
      <c r="BF27" s="18" t="s">
        <v>33</v>
      </c>
      <c r="BG27" s="18" t="s">
        <v>33</v>
      </c>
      <c r="BH27" s="18" t="s">
        <v>33</v>
      </c>
      <c r="BI27" s="12" t="s">
        <v>33</v>
      </c>
      <c r="BJ27" s="78"/>
      <c r="BK27" s="79"/>
      <c r="BL27" s="69"/>
      <c r="BM27" s="2"/>
      <c r="BN27" s="3"/>
      <c r="BO27" s="69"/>
      <c r="BP27" s="70"/>
      <c r="BQ27" s="225"/>
    </row>
    <row r="28" spans="2:69" s="43" customFormat="1" ht="111.75" customHeight="1" thickBot="1" x14ac:dyDescent="0.2">
      <c r="C28" s="65">
        <v>20</v>
      </c>
      <c r="D28" s="19"/>
      <c r="E28" s="20"/>
      <c r="F28" s="22"/>
      <c r="G28" s="21" t="s">
        <v>47</v>
      </c>
      <c r="H28" s="25"/>
      <c r="I28" s="25"/>
      <c r="J28" s="19"/>
      <c r="K28" s="21" t="s">
        <v>95</v>
      </c>
      <c r="L28" s="111">
        <v>7</v>
      </c>
      <c r="M28" s="231" t="s">
        <v>32</v>
      </c>
      <c r="N28" s="48"/>
      <c r="O28" s="23"/>
      <c r="P28" s="114"/>
      <c r="Q28" s="114"/>
      <c r="R28" s="124"/>
      <c r="S28" s="23"/>
      <c r="T28" s="114"/>
      <c r="U28" s="114"/>
      <c r="V28" s="124"/>
      <c r="W28" s="23"/>
      <c r="X28" s="114"/>
      <c r="Y28" s="114"/>
      <c r="Z28" s="124"/>
      <c r="AA28" s="23"/>
      <c r="AB28" s="114"/>
      <c r="AC28" s="114"/>
      <c r="AD28" s="124"/>
      <c r="AE28" s="23"/>
      <c r="AF28" s="114"/>
      <c r="AG28" s="114"/>
      <c r="AH28" s="124"/>
      <c r="AI28" s="23"/>
      <c r="AJ28" s="114"/>
      <c r="AK28" s="114"/>
      <c r="AL28" s="124"/>
      <c r="AM28" s="23"/>
      <c r="AN28" s="114"/>
      <c r="AO28" s="114"/>
      <c r="AP28" s="124"/>
      <c r="AQ28" s="23"/>
      <c r="AR28" s="114"/>
      <c r="AS28" s="114"/>
      <c r="AT28" s="124"/>
      <c r="AU28" s="23"/>
      <c r="AV28" s="114"/>
      <c r="AW28" s="114"/>
      <c r="AX28" s="124"/>
      <c r="AY28" s="129" t="str">
        <f t="shared" si="0"/>
        <v/>
      </c>
      <c r="AZ28" s="21" t="s">
        <v>33</v>
      </c>
      <c r="BA28" s="24" t="s">
        <v>33</v>
      </c>
      <c r="BB28" s="25" t="s">
        <v>33</v>
      </c>
      <c r="BC28" s="25" t="s">
        <v>33</v>
      </c>
      <c r="BD28" s="25" t="s">
        <v>33</v>
      </c>
      <c r="BE28" s="25" t="s">
        <v>33</v>
      </c>
      <c r="BF28" s="25" t="s">
        <v>33</v>
      </c>
      <c r="BG28" s="25" t="s">
        <v>33</v>
      </c>
      <c r="BH28" s="25" t="s">
        <v>33</v>
      </c>
      <c r="BI28" s="19" t="s">
        <v>33</v>
      </c>
      <c r="BJ28" s="80"/>
      <c r="BK28" s="81"/>
      <c r="BL28" s="71"/>
      <c r="BM28" s="4"/>
      <c r="BN28" s="5"/>
      <c r="BO28" s="71"/>
      <c r="BP28" s="72"/>
      <c r="BQ28" s="226"/>
    </row>
    <row r="29" spans="2:69" s="43" customFormat="1" ht="111.75" customHeight="1" thickTop="1" x14ac:dyDescent="0.15">
      <c r="C29" s="66">
        <v>21</v>
      </c>
      <c r="D29" s="26"/>
      <c r="E29" s="27"/>
      <c r="F29" s="29"/>
      <c r="G29" s="28" t="s">
        <v>47</v>
      </c>
      <c r="H29" s="91"/>
      <c r="I29" s="32"/>
      <c r="J29" s="26"/>
      <c r="K29" s="28" t="s">
        <v>95</v>
      </c>
      <c r="L29" s="32">
        <v>7</v>
      </c>
      <c r="M29" s="232" t="s">
        <v>32</v>
      </c>
      <c r="N29" s="49"/>
      <c r="O29" s="30"/>
      <c r="P29" s="115"/>
      <c r="Q29" s="115"/>
      <c r="R29" s="125"/>
      <c r="S29" s="30"/>
      <c r="T29" s="115"/>
      <c r="U29" s="115"/>
      <c r="V29" s="125"/>
      <c r="W29" s="30"/>
      <c r="X29" s="115"/>
      <c r="Y29" s="115"/>
      <c r="Z29" s="125"/>
      <c r="AA29" s="30"/>
      <c r="AB29" s="115"/>
      <c r="AC29" s="115"/>
      <c r="AD29" s="125"/>
      <c r="AE29" s="30"/>
      <c r="AF29" s="115"/>
      <c r="AG29" s="115"/>
      <c r="AH29" s="125"/>
      <c r="AI29" s="30"/>
      <c r="AJ29" s="115"/>
      <c r="AK29" s="115"/>
      <c r="AL29" s="125"/>
      <c r="AM29" s="30"/>
      <c r="AN29" s="115"/>
      <c r="AO29" s="115"/>
      <c r="AP29" s="125"/>
      <c r="AQ29" s="30"/>
      <c r="AR29" s="115"/>
      <c r="AS29" s="115"/>
      <c r="AT29" s="125"/>
      <c r="AU29" s="30"/>
      <c r="AV29" s="115"/>
      <c r="AW29" s="115"/>
      <c r="AX29" s="125"/>
      <c r="AY29" s="130" t="str">
        <f t="shared" si="0"/>
        <v/>
      </c>
      <c r="AZ29" s="28" t="s">
        <v>33</v>
      </c>
      <c r="BA29" s="31" t="s">
        <v>33</v>
      </c>
      <c r="BB29" s="32" t="s">
        <v>33</v>
      </c>
      <c r="BC29" s="32" t="s">
        <v>33</v>
      </c>
      <c r="BD29" s="32" t="s">
        <v>33</v>
      </c>
      <c r="BE29" s="32" t="s">
        <v>33</v>
      </c>
      <c r="BF29" s="32" t="s">
        <v>33</v>
      </c>
      <c r="BG29" s="32" t="s">
        <v>33</v>
      </c>
      <c r="BH29" s="32" t="s">
        <v>33</v>
      </c>
      <c r="BI29" s="26" t="s">
        <v>33</v>
      </c>
      <c r="BJ29" s="82"/>
      <c r="BK29" s="83"/>
      <c r="BL29" s="73"/>
      <c r="BM29" s="6"/>
      <c r="BN29" s="7"/>
      <c r="BO29" s="73"/>
      <c r="BP29" s="74"/>
      <c r="BQ29" s="227"/>
    </row>
    <row r="30" spans="2:69" s="43" customFormat="1" ht="111.75" customHeight="1" x14ac:dyDescent="0.15">
      <c r="C30" s="64">
        <v>22</v>
      </c>
      <c r="D30" s="12"/>
      <c r="E30" s="13"/>
      <c r="F30" s="15"/>
      <c r="G30" s="14" t="s">
        <v>47</v>
      </c>
      <c r="H30" s="18"/>
      <c r="I30" s="18"/>
      <c r="J30" s="12"/>
      <c r="K30" s="14" t="s">
        <v>95</v>
      </c>
      <c r="L30" s="91">
        <v>7</v>
      </c>
      <c r="M30" s="230" t="s">
        <v>32</v>
      </c>
      <c r="N30" s="47"/>
      <c r="O30" s="16"/>
      <c r="P30" s="113"/>
      <c r="Q30" s="113"/>
      <c r="R30" s="123"/>
      <c r="S30" s="16"/>
      <c r="T30" s="113"/>
      <c r="U30" s="113"/>
      <c r="V30" s="123"/>
      <c r="W30" s="16"/>
      <c r="X30" s="113"/>
      <c r="Y30" s="113"/>
      <c r="Z30" s="123"/>
      <c r="AA30" s="16"/>
      <c r="AB30" s="113"/>
      <c r="AC30" s="113"/>
      <c r="AD30" s="123"/>
      <c r="AE30" s="16"/>
      <c r="AF30" s="113"/>
      <c r="AG30" s="113"/>
      <c r="AH30" s="123"/>
      <c r="AI30" s="16"/>
      <c r="AJ30" s="113"/>
      <c r="AK30" s="113"/>
      <c r="AL30" s="123"/>
      <c r="AM30" s="16"/>
      <c r="AN30" s="113"/>
      <c r="AO30" s="113"/>
      <c r="AP30" s="123"/>
      <c r="AQ30" s="16"/>
      <c r="AR30" s="113"/>
      <c r="AS30" s="113"/>
      <c r="AT30" s="123"/>
      <c r="AU30" s="16"/>
      <c r="AV30" s="113"/>
      <c r="AW30" s="113"/>
      <c r="AX30" s="123"/>
      <c r="AY30" s="128" t="str">
        <f t="shared" si="0"/>
        <v/>
      </c>
      <c r="AZ30" s="14" t="s">
        <v>33</v>
      </c>
      <c r="BA30" s="17" t="s">
        <v>33</v>
      </c>
      <c r="BB30" s="18" t="s">
        <v>33</v>
      </c>
      <c r="BC30" s="18" t="s">
        <v>33</v>
      </c>
      <c r="BD30" s="18" t="s">
        <v>33</v>
      </c>
      <c r="BE30" s="18" t="s">
        <v>33</v>
      </c>
      <c r="BF30" s="18" t="s">
        <v>33</v>
      </c>
      <c r="BG30" s="18" t="s">
        <v>33</v>
      </c>
      <c r="BH30" s="18" t="s">
        <v>33</v>
      </c>
      <c r="BI30" s="12" t="s">
        <v>33</v>
      </c>
      <c r="BJ30" s="78"/>
      <c r="BK30" s="79"/>
      <c r="BL30" s="69"/>
      <c r="BM30" s="2"/>
      <c r="BN30" s="3"/>
      <c r="BO30" s="69"/>
      <c r="BP30" s="70"/>
      <c r="BQ30" s="225"/>
    </row>
    <row r="31" spans="2:69" s="43" customFormat="1" ht="111.75" customHeight="1" x14ac:dyDescent="0.15">
      <c r="C31" s="64">
        <v>23</v>
      </c>
      <c r="D31" s="12"/>
      <c r="E31" s="13"/>
      <c r="F31" s="15"/>
      <c r="G31" s="14" t="s">
        <v>47</v>
      </c>
      <c r="H31" s="18"/>
      <c r="I31" s="18"/>
      <c r="J31" s="12"/>
      <c r="K31" s="14" t="s">
        <v>95</v>
      </c>
      <c r="L31" s="91">
        <v>7</v>
      </c>
      <c r="M31" s="230" t="s">
        <v>32</v>
      </c>
      <c r="N31" s="47"/>
      <c r="O31" s="16"/>
      <c r="P31" s="113"/>
      <c r="Q31" s="113"/>
      <c r="R31" s="123"/>
      <c r="S31" s="16"/>
      <c r="T31" s="113"/>
      <c r="U31" s="113"/>
      <c r="V31" s="123"/>
      <c r="W31" s="16"/>
      <c r="X31" s="113"/>
      <c r="Y31" s="113"/>
      <c r="Z31" s="123"/>
      <c r="AA31" s="16"/>
      <c r="AB31" s="113"/>
      <c r="AC31" s="113"/>
      <c r="AD31" s="123"/>
      <c r="AE31" s="16"/>
      <c r="AF31" s="113"/>
      <c r="AG31" s="113"/>
      <c r="AH31" s="123"/>
      <c r="AI31" s="16"/>
      <c r="AJ31" s="113"/>
      <c r="AK31" s="113"/>
      <c r="AL31" s="123"/>
      <c r="AM31" s="16"/>
      <c r="AN31" s="113"/>
      <c r="AO31" s="113"/>
      <c r="AP31" s="123"/>
      <c r="AQ31" s="16"/>
      <c r="AR31" s="113"/>
      <c r="AS31" s="113"/>
      <c r="AT31" s="123"/>
      <c r="AU31" s="16"/>
      <c r="AV31" s="113"/>
      <c r="AW31" s="113"/>
      <c r="AX31" s="123"/>
      <c r="AY31" s="128" t="str">
        <f t="shared" si="0"/>
        <v/>
      </c>
      <c r="AZ31" s="14" t="s">
        <v>33</v>
      </c>
      <c r="BA31" s="17" t="s">
        <v>33</v>
      </c>
      <c r="BB31" s="18" t="s">
        <v>33</v>
      </c>
      <c r="BC31" s="18" t="s">
        <v>33</v>
      </c>
      <c r="BD31" s="18" t="s">
        <v>33</v>
      </c>
      <c r="BE31" s="18" t="s">
        <v>33</v>
      </c>
      <c r="BF31" s="18" t="s">
        <v>33</v>
      </c>
      <c r="BG31" s="18" t="s">
        <v>33</v>
      </c>
      <c r="BH31" s="18" t="s">
        <v>33</v>
      </c>
      <c r="BI31" s="12" t="s">
        <v>33</v>
      </c>
      <c r="BJ31" s="78"/>
      <c r="BK31" s="79"/>
      <c r="BL31" s="69"/>
      <c r="BM31" s="2"/>
      <c r="BN31" s="3"/>
      <c r="BO31" s="69"/>
      <c r="BP31" s="70"/>
      <c r="BQ31" s="225"/>
    </row>
    <row r="32" spans="2:69" s="43" customFormat="1" ht="111.75" customHeight="1" x14ac:dyDescent="0.15">
      <c r="C32" s="64">
        <v>24</v>
      </c>
      <c r="D32" s="12"/>
      <c r="E32" s="13"/>
      <c r="F32" s="15"/>
      <c r="G32" s="14" t="s">
        <v>47</v>
      </c>
      <c r="H32" s="18"/>
      <c r="I32" s="18"/>
      <c r="J32" s="12"/>
      <c r="K32" s="14" t="s">
        <v>95</v>
      </c>
      <c r="L32" s="91">
        <v>7</v>
      </c>
      <c r="M32" s="230" t="s">
        <v>32</v>
      </c>
      <c r="N32" s="47"/>
      <c r="O32" s="16"/>
      <c r="P32" s="113"/>
      <c r="Q32" s="113"/>
      <c r="R32" s="123"/>
      <c r="S32" s="16"/>
      <c r="T32" s="113"/>
      <c r="U32" s="113"/>
      <c r="V32" s="123"/>
      <c r="W32" s="16"/>
      <c r="X32" s="113"/>
      <c r="Y32" s="113"/>
      <c r="Z32" s="123"/>
      <c r="AA32" s="16"/>
      <c r="AB32" s="113"/>
      <c r="AC32" s="113"/>
      <c r="AD32" s="123"/>
      <c r="AE32" s="16"/>
      <c r="AF32" s="113"/>
      <c r="AG32" s="113"/>
      <c r="AH32" s="123"/>
      <c r="AI32" s="16"/>
      <c r="AJ32" s="113"/>
      <c r="AK32" s="113"/>
      <c r="AL32" s="123"/>
      <c r="AM32" s="16"/>
      <c r="AN32" s="113"/>
      <c r="AO32" s="113"/>
      <c r="AP32" s="123"/>
      <c r="AQ32" s="16"/>
      <c r="AR32" s="113"/>
      <c r="AS32" s="113"/>
      <c r="AT32" s="123"/>
      <c r="AU32" s="16"/>
      <c r="AV32" s="113"/>
      <c r="AW32" s="113"/>
      <c r="AX32" s="123"/>
      <c r="AY32" s="128" t="str">
        <f t="shared" si="0"/>
        <v/>
      </c>
      <c r="AZ32" s="14" t="s">
        <v>33</v>
      </c>
      <c r="BA32" s="17" t="s">
        <v>33</v>
      </c>
      <c r="BB32" s="18" t="s">
        <v>33</v>
      </c>
      <c r="BC32" s="18" t="s">
        <v>33</v>
      </c>
      <c r="BD32" s="18" t="s">
        <v>33</v>
      </c>
      <c r="BE32" s="18" t="s">
        <v>33</v>
      </c>
      <c r="BF32" s="18" t="s">
        <v>33</v>
      </c>
      <c r="BG32" s="18" t="s">
        <v>33</v>
      </c>
      <c r="BH32" s="18" t="s">
        <v>33</v>
      </c>
      <c r="BI32" s="12" t="s">
        <v>33</v>
      </c>
      <c r="BJ32" s="78"/>
      <c r="BK32" s="79"/>
      <c r="BL32" s="69"/>
      <c r="BM32" s="2"/>
      <c r="BN32" s="3"/>
      <c r="BO32" s="69"/>
      <c r="BP32" s="70"/>
      <c r="BQ32" s="225"/>
    </row>
    <row r="33" spans="3:69" s="43" customFormat="1" ht="111.75" customHeight="1" thickBot="1" x14ac:dyDescent="0.2">
      <c r="C33" s="65">
        <v>25</v>
      </c>
      <c r="D33" s="19"/>
      <c r="E33" s="20"/>
      <c r="F33" s="22"/>
      <c r="G33" s="21" t="s">
        <v>47</v>
      </c>
      <c r="H33" s="25"/>
      <c r="I33" s="25"/>
      <c r="J33" s="19"/>
      <c r="K33" s="21" t="s">
        <v>95</v>
      </c>
      <c r="L33" s="111">
        <v>7</v>
      </c>
      <c r="M33" s="231" t="s">
        <v>32</v>
      </c>
      <c r="N33" s="48"/>
      <c r="O33" s="23"/>
      <c r="P33" s="114"/>
      <c r="Q33" s="114"/>
      <c r="R33" s="124"/>
      <c r="S33" s="23"/>
      <c r="T33" s="114"/>
      <c r="U33" s="114"/>
      <c r="V33" s="124"/>
      <c r="W33" s="23"/>
      <c r="X33" s="114"/>
      <c r="Y33" s="114"/>
      <c r="Z33" s="124"/>
      <c r="AA33" s="23"/>
      <c r="AB33" s="114"/>
      <c r="AC33" s="114"/>
      <c r="AD33" s="124"/>
      <c r="AE33" s="23"/>
      <c r="AF33" s="114"/>
      <c r="AG33" s="114"/>
      <c r="AH33" s="124"/>
      <c r="AI33" s="23"/>
      <c r="AJ33" s="114"/>
      <c r="AK33" s="114"/>
      <c r="AL33" s="124"/>
      <c r="AM33" s="23"/>
      <c r="AN33" s="114"/>
      <c r="AO33" s="114"/>
      <c r="AP33" s="124"/>
      <c r="AQ33" s="23"/>
      <c r="AR33" s="114"/>
      <c r="AS33" s="114"/>
      <c r="AT33" s="124"/>
      <c r="AU33" s="23"/>
      <c r="AV33" s="114"/>
      <c r="AW33" s="114"/>
      <c r="AX33" s="124"/>
      <c r="AY33" s="129" t="str">
        <f t="shared" si="0"/>
        <v/>
      </c>
      <c r="AZ33" s="21" t="s">
        <v>33</v>
      </c>
      <c r="BA33" s="24" t="s">
        <v>33</v>
      </c>
      <c r="BB33" s="25" t="s">
        <v>33</v>
      </c>
      <c r="BC33" s="25" t="s">
        <v>33</v>
      </c>
      <c r="BD33" s="25" t="s">
        <v>33</v>
      </c>
      <c r="BE33" s="25" t="s">
        <v>33</v>
      </c>
      <c r="BF33" s="25" t="s">
        <v>33</v>
      </c>
      <c r="BG33" s="25" t="s">
        <v>33</v>
      </c>
      <c r="BH33" s="25" t="s">
        <v>33</v>
      </c>
      <c r="BI33" s="19" t="s">
        <v>33</v>
      </c>
      <c r="BJ33" s="80"/>
      <c r="BK33" s="81"/>
      <c r="BL33" s="71"/>
      <c r="BM33" s="4"/>
      <c r="BN33" s="5"/>
      <c r="BO33" s="71"/>
      <c r="BP33" s="72"/>
      <c r="BQ33" s="226"/>
    </row>
    <row r="34" spans="3:69" s="43" customFormat="1" ht="111.75" customHeight="1" thickTop="1" x14ac:dyDescent="0.15">
      <c r="C34" s="66">
        <v>26</v>
      </c>
      <c r="D34" s="26"/>
      <c r="E34" s="27"/>
      <c r="F34" s="29"/>
      <c r="G34" s="28" t="s">
        <v>47</v>
      </c>
      <c r="H34" s="91"/>
      <c r="I34" s="32"/>
      <c r="J34" s="26"/>
      <c r="K34" s="28" t="s">
        <v>95</v>
      </c>
      <c r="L34" s="32">
        <v>7</v>
      </c>
      <c r="M34" s="232" t="s">
        <v>32</v>
      </c>
      <c r="N34" s="49"/>
      <c r="O34" s="30"/>
      <c r="P34" s="115"/>
      <c r="Q34" s="115"/>
      <c r="R34" s="125"/>
      <c r="S34" s="30"/>
      <c r="T34" s="115"/>
      <c r="U34" s="115"/>
      <c r="V34" s="125"/>
      <c r="W34" s="30"/>
      <c r="X34" s="115"/>
      <c r="Y34" s="115"/>
      <c r="Z34" s="125"/>
      <c r="AA34" s="30"/>
      <c r="AB34" s="115"/>
      <c r="AC34" s="115"/>
      <c r="AD34" s="125"/>
      <c r="AE34" s="30"/>
      <c r="AF34" s="115"/>
      <c r="AG34" s="115"/>
      <c r="AH34" s="125"/>
      <c r="AI34" s="30"/>
      <c r="AJ34" s="115"/>
      <c r="AK34" s="115"/>
      <c r="AL34" s="125"/>
      <c r="AM34" s="30"/>
      <c r="AN34" s="115"/>
      <c r="AO34" s="115"/>
      <c r="AP34" s="125"/>
      <c r="AQ34" s="30"/>
      <c r="AR34" s="115"/>
      <c r="AS34" s="115"/>
      <c r="AT34" s="125"/>
      <c r="AU34" s="30"/>
      <c r="AV34" s="115"/>
      <c r="AW34" s="115"/>
      <c r="AX34" s="125"/>
      <c r="AY34" s="130" t="str">
        <f t="shared" si="0"/>
        <v/>
      </c>
      <c r="AZ34" s="28" t="s">
        <v>33</v>
      </c>
      <c r="BA34" s="31" t="s">
        <v>33</v>
      </c>
      <c r="BB34" s="32" t="s">
        <v>33</v>
      </c>
      <c r="BC34" s="32" t="s">
        <v>33</v>
      </c>
      <c r="BD34" s="32" t="s">
        <v>33</v>
      </c>
      <c r="BE34" s="32" t="s">
        <v>33</v>
      </c>
      <c r="BF34" s="32" t="s">
        <v>33</v>
      </c>
      <c r="BG34" s="32" t="s">
        <v>33</v>
      </c>
      <c r="BH34" s="32" t="s">
        <v>33</v>
      </c>
      <c r="BI34" s="26" t="s">
        <v>33</v>
      </c>
      <c r="BJ34" s="82"/>
      <c r="BK34" s="83"/>
      <c r="BL34" s="73"/>
      <c r="BM34" s="6"/>
      <c r="BN34" s="7"/>
      <c r="BO34" s="73"/>
      <c r="BP34" s="74"/>
      <c r="BQ34" s="227"/>
    </row>
    <row r="35" spans="3:69" s="43" customFormat="1" ht="111.75" customHeight="1" x14ac:dyDescent="0.15">
      <c r="C35" s="64">
        <v>27</v>
      </c>
      <c r="D35" s="12"/>
      <c r="E35" s="13"/>
      <c r="F35" s="15"/>
      <c r="G35" s="14" t="s">
        <v>47</v>
      </c>
      <c r="H35" s="18"/>
      <c r="I35" s="18"/>
      <c r="J35" s="12"/>
      <c r="K35" s="14" t="s">
        <v>95</v>
      </c>
      <c r="L35" s="91">
        <v>7</v>
      </c>
      <c r="M35" s="230" t="s">
        <v>32</v>
      </c>
      <c r="N35" s="47"/>
      <c r="O35" s="16"/>
      <c r="P35" s="113"/>
      <c r="Q35" s="113"/>
      <c r="R35" s="123"/>
      <c r="S35" s="16"/>
      <c r="T35" s="113"/>
      <c r="U35" s="113"/>
      <c r="V35" s="123"/>
      <c r="W35" s="16"/>
      <c r="X35" s="113"/>
      <c r="Y35" s="113"/>
      <c r="Z35" s="123"/>
      <c r="AA35" s="16"/>
      <c r="AB35" s="113"/>
      <c r="AC35" s="113"/>
      <c r="AD35" s="123"/>
      <c r="AE35" s="16"/>
      <c r="AF35" s="113"/>
      <c r="AG35" s="113"/>
      <c r="AH35" s="123"/>
      <c r="AI35" s="16"/>
      <c r="AJ35" s="113"/>
      <c r="AK35" s="113"/>
      <c r="AL35" s="123"/>
      <c r="AM35" s="16"/>
      <c r="AN35" s="113"/>
      <c r="AO35" s="113"/>
      <c r="AP35" s="123"/>
      <c r="AQ35" s="16"/>
      <c r="AR35" s="113"/>
      <c r="AS35" s="113"/>
      <c r="AT35" s="123"/>
      <c r="AU35" s="16"/>
      <c r="AV35" s="113"/>
      <c r="AW35" s="113"/>
      <c r="AX35" s="123"/>
      <c r="AY35" s="128" t="str">
        <f t="shared" si="0"/>
        <v/>
      </c>
      <c r="AZ35" s="14" t="s">
        <v>33</v>
      </c>
      <c r="BA35" s="17" t="s">
        <v>33</v>
      </c>
      <c r="BB35" s="18" t="s">
        <v>33</v>
      </c>
      <c r="BC35" s="18" t="s">
        <v>33</v>
      </c>
      <c r="BD35" s="18" t="s">
        <v>33</v>
      </c>
      <c r="BE35" s="18" t="s">
        <v>33</v>
      </c>
      <c r="BF35" s="18" t="s">
        <v>33</v>
      </c>
      <c r="BG35" s="18" t="s">
        <v>33</v>
      </c>
      <c r="BH35" s="18" t="s">
        <v>33</v>
      </c>
      <c r="BI35" s="12" t="s">
        <v>33</v>
      </c>
      <c r="BJ35" s="78"/>
      <c r="BK35" s="79"/>
      <c r="BL35" s="69"/>
      <c r="BM35" s="2"/>
      <c r="BN35" s="3"/>
      <c r="BO35" s="69"/>
      <c r="BP35" s="70"/>
      <c r="BQ35" s="225"/>
    </row>
    <row r="36" spans="3:69" s="43" customFormat="1" ht="111.75" customHeight="1" x14ac:dyDescent="0.15">
      <c r="C36" s="64">
        <v>28</v>
      </c>
      <c r="D36" s="12"/>
      <c r="E36" s="13"/>
      <c r="F36" s="15"/>
      <c r="G36" s="14" t="s">
        <v>47</v>
      </c>
      <c r="H36" s="18"/>
      <c r="I36" s="18"/>
      <c r="J36" s="12"/>
      <c r="K36" s="14" t="s">
        <v>95</v>
      </c>
      <c r="L36" s="91">
        <v>7</v>
      </c>
      <c r="M36" s="230" t="s">
        <v>32</v>
      </c>
      <c r="N36" s="47"/>
      <c r="O36" s="16"/>
      <c r="P36" s="113"/>
      <c r="Q36" s="113"/>
      <c r="R36" s="123"/>
      <c r="S36" s="16"/>
      <c r="T36" s="113"/>
      <c r="U36" s="113"/>
      <c r="V36" s="123"/>
      <c r="W36" s="16"/>
      <c r="X36" s="113"/>
      <c r="Y36" s="113"/>
      <c r="Z36" s="123"/>
      <c r="AA36" s="16"/>
      <c r="AB36" s="113"/>
      <c r="AC36" s="113"/>
      <c r="AD36" s="123"/>
      <c r="AE36" s="16"/>
      <c r="AF36" s="113"/>
      <c r="AG36" s="113"/>
      <c r="AH36" s="123"/>
      <c r="AI36" s="16"/>
      <c r="AJ36" s="113"/>
      <c r="AK36" s="113"/>
      <c r="AL36" s="123"/>
      <c r="AM36" s="16"/>
      <c r="AN36" s="113"/>
      <c r="AO36" s="113"/>
      <c r="AP36" s="123"/>
      <c r="AQ36" s="16"/>
      <c r="AR36" s="113"/>
      <c r="AS36" s="113"/>
      <c r="AT36" s="123"/>
      <c r="AU36" s="16"/>
      <c r="AV36" s="113"/>
      <c r="AW36" s="113"/>
      <c r="AX36" s="123"/>
      <c r="AY36" s="128" t="str">
        <f t="shared" si="0"/>
        <v/>
      </c>
      <c r="AZ36" s="14" t="s">
        <v>33</v>
      </c>
      <c r="BA36" s="17" t="s">
        <v>33</v>
      </c>
      <c r="BB36" s="18" t="s">
        <v>33</v>
      </c>
      <c r="BC36" s="18" t="s">
        <v>33</v>
      </c>
      <c r="BD36" s="18" t="s">
        <v>33</v>
      </c>
      <c r="BE36" s="18" t="s">
        <v>33</v>
      </c>
      <c r="BF36" s="18" t="s">
        <v>33</v>
      </c>
      <c r="BG36" s="18" t="s">
        <v>33</v>
      </c>
      <c r="BH36" s="18" t="s">
        <v>33</v>
      </c>
      <c r="BI36" s="12" t="s">
        <v>33</v>
      </c>
      <c r="BJ36" s="78"/>
      <c r="BK36" s="79"/>
      <c r="BL36" s="69"/>
      <c r="BM36" s="2"/>
      <c r="BN36" s="3"/>
      <c r="BO36" s="69"/>
      <c r="BP36" s="70"/>
      <c r="BQ36" s="225"/>
    </row>
    <row r="37" spans="3:69" s="43" customFormat="1" ht="111.75" customHeight="1" x14ac:dyDescent="0.15">
      <c r="C37" s="64">
        <v>29</v>
      </c>
      <c r="D37" s="12"/>
      <c r="E37" s="13"/>
      <c r="F37" s="15"/>
      <c r="G37" s="14" t="s">
        <v>47</v>
      </c>
      <c r="H37" s="18"/>
      <c r="I37" s="18"/>
      <c r="J37" s="12"/>
      <c r="K37" s="14" t="s">
        <v>95</v>
      </c>
      <c r="L37" s="91">
        <v>7</v>
      </c>
      <c r="M37" s="230" t="s">
        <v>32</v>
      </c>
      <c r="N37" s="47"/>
      <c r="O37" s="16"/>
      <c r="P37" s="113"/>
      <c r="Q37" s="113"/>
      <c r="R37" s="123"/>
      <c r="S37" s="16"/>
      <c r="T37" s="113"/>
      <c r="U37" s="113"/>
      <c r="V37" s="123"/>
      <c r="W37" s="16"/>
      <c r="X37" s="113"/>
      <c r="Y37" s="113"/>
      <c r="Z37" s="123"/>
      <c r="AA37" s="16"/>
      <c r="AB37" s="113"/>
      <c r="AC37" s="113"/>
      <c r="AD37" s="123"/>
      <c r="AE37" s="16"/>
      <c r="AF37" s="113"/>
      <c r="AG37" s="113"/>
      <c r="AH37" s="123"/>
      <c r="AI37" s="16"/>
      <c r="AJ37" s="113"/>
      <c r="AK37" s="113"/>
      <c r="AL37" s="123"/>
      <c r="AM37" s="16"/>
      <c r="AN37" s="113"/>
      <c r="AO37" s="113"/>
      <c r="AP37" s="123"/>
      <c r="AQ37" s="16"/>
      <c r="AR37" s="113"/>
      <c r="AS37" s="113"/>
      <c r="AT37" s="123"/>
      <c r="AU37" s="16"/>
      <c r="AV37" s="113"/>
      <c r="AW37" s="113"/>
      <c r="AX37" s="123"/>
      <c r="AY37" s="128" t="str">
        <f t="shared" si="0"/>
        <v/>
      </c>
      <c r="AZ37" s="14" t="s">
        <v>33</v>
      </c>
      <c r="BA37" s="17" t="s">
        <v>33</v>
      </c>
      <c r="BB37" s="18" t="s">
        <v>33</v>
      </c>
      <c r="BC37" s="18" t="s">
        <v>33</v>
      </c>
      <c r="BD37" s="18" t="s">
        <v>33</v>
      </c>
      <c r="BE37" s="18" t="s">
        <v>33</v>
      </c>
      <c r="BF37" s="18" t="s">
        <v>33</v>
      </c>
      <c r="BG37" s="18" t="s">
        <v>33</v>
      </c>
      <c r="BH37" s="18" t="s">
        <v>33</v>
      </c>
      <c r="BI37" s="12" t="s">
        <v>33</v>
      </c>
      <c r="BJ37" s="78"/>
      <c r="BK37" s="79"/>
      <c r="BL37" s="69"/>
      <c r="BM37" s="2"/>
      <c r="BN37" s="3"/>
      <c r="BO37" s="69"/>
      <c r="BP37" s="70"/>
      <c r="BQ37" s="225"/>
    </row>
    <row r="38" spans="3:69" s="43" customFormat="1" ht="111.75" customHeight="1" thickBot="1" x14ac:dyDescent="0.2">
      <c r="C38" s="65">
        <v>30</v>
      </c>
      <c r="D38" s="19"/>
      <c r="E38" s="20"/>
      <c r="F38" s="22"/>
      <c r="G38" s="21" t="s">
        <v>47</v>
      </c>
      <c r="H38" s="25"/>
      <c r="I38" s="25"/>
      <c r="J38" s="19"/>
      <c r="K38" s="21" t="s">
        <v>95</v>
      </c>
      <c r="L38" s="25">
        <v>7</v>
      </c>
      <c r="M38" s="231" t="s">
        <v>32</v>
      </c>
      <c r="N38" s="48"/>
      <c r="O38" s="23"/>
      <c r="P38" s="114"/>
      <c r="Q38" s="114"/>
      <c r="R38" s="124"/>
      <c r="S38" s="23"/>
      <c r="T38" s="114"/>
      <c r="U38" s="114"/>
      <c r="V38" s="124"/>
      <c r="W38" s="23"/>
      <c r="X38" s="114"/>
      <c r="Y38" s="114"/>
      <c r="Z38" s="124"/>
      <c r="AA38" s="23"/>
      <c r="AB38" s="114"/>
      <c r="AC38" s="114"/>
      <c r="AD38" s="124"/>
      <c r="AE38" s="23"/>
      <c r="AF38" s="114"/>
      <c r="AG38" s="114"/>
      <c r="AH38" s="124"/>
      <c r="AI38" s="23"/>
      <c r="AJ38" s="114"/>
      <c r="AK38" s="114"/>
      <c r="AL38" s="124"/>
      <c r="AM38" s="23"/>
      <c r="AN38" s="114"/>
      <c r="AO38" s="114"/>
      <c r="AP38" s="124"/>
      <c r="AQ38" s="23"/>
      <c r="AR38" s="114"/>
      <c r="AS38" s="114"/>
      <c r="AT38" s="124"/>
      <c r="AU38" s="23"/>
      <c r="AV38" s="114"/>
      <c r="AW38" s="114"/>
      <c r="AX38" s="124"/>
      <c r="AY38" s="129" t="str">
        <f t="shared" si="0"/>
        <v/>
      </c>
      <c r="AZ38" s="21" t="s">
        <v>33</v>
      </c>
      <c r="BA38" s="24" t="s">
        <v>33</v>
      </c>
      <c r="BB38" s="25" t="s">
        <v>33</v>
      </c>
      <c r="BC38" s="25" t="s">
        <v>33</v>
      </c>
      <c r="BD38" s="25" t="s">
        <v>33</v>
      </c>
      <c r="BE38" s="25" t="s">
        <v>33</v>
      </c>
      <c r="BF38" s="25" t="s">
        <v>33</v>
      </c>
      <c r="BG38" s="25" t="s">
        <v>33</v>
      </c>
      <c r="BH38" s="25" t="s">
        <v>33</v>
      </c>
      <c r="BI38" s="19" t="s">
        <v>33</v>
      </c>
      <c r="BJ38" s="80"/>
      <c r="BK38" s="81"/>
      <c r="BL38" s="71"/>
      <c r="BM38" s="4"/>
      <c r="BN38" s="5"/>
      <c r="BO38" s="71"/>
      <c r="BP38" s="72"/>
      <c r="BQ38" s="226"/>
    </row>
    <row r="39" spans="3:69" s="43" customFormat="1" ht="111.75" customHeight="1" thickTop="1" x14ac:dyDescent="0.15">
      <c r="C39" s="66">
        <v>31</v>
      </c>
      <c r="D39" s="26"/>
      <c r="E39" s="27"/>
      <c r="F39" s="29"/>
      <c r="G39" s="28" t="s">
        <v>47</v>
      </c>
      <c r="H39" s="91"/>
      <c r="I39" s="32"/>
      <c r="J39" s="26"/>
      <c r="K39" s="28" t="s">
        <v>95</v>
      </c>
      <c r="L39" s="32">
        <v>7</v>
      </c>
      <c r="M39" s="232" t="s">
        <v>32</v>
      </c>
      <c r="N39" s="49"/>
      <c r="O39" s="30"/>
      <c r="P39" s="115"/>
      <c r="Q39" s="115"/>
      <c r="R39" s="125"/>
      <c r="S39" s="30"/>
      <c r="T39" s="115"/>
      <c r="U39" s="115"/>
      <c r="V39" s="125"/>
      <c r="W39" s="30"/>
      <c r="X39" s="115"/>
      <c r="Y39" s="115"/>
      <c r="Z39" s="125"/>
      <c r="AA39" s="30"/>
      <c r="AB39" s="115"/>
      <c r="AC39" s="115"/>
      <c r="AD39" s="125"/>
      <c r="AE39" s="30"/>
      <c r="AF39" s="115"/>
      <c r="AG39" s="115"/>
      <c r="AH39" s="125"/>
      <c r="AI39" s="30"/>
      <c r="AJ39" s="115"/>
      <c r="AK39" s="115"/>
      <c r="AL39" s="125"/>
      <c r="AM39" s="30"/>
      <c r="AN39" s="115"/>
      <c r="AO39" s="115"/>
      <c r="AP39" s="125"/>
      <c r="AQ39" s="30"/>
      <c r="AR39" s="115"/>
      <c r="AS39" s="115"/>
      <c r="AT39" s="125"/>
      <c r="AU39" s="30"/>
      <c r="AV39" s="115"/>
      <c r="AW39" s="115"/>
      <c r="AX39" s="125"/>
      <c r="AY39" s="130" t="str">
        <f t="shared" si="0"/>
        <v/>
      </c>
      <c r="AZ39" s="28" t="s">
        <v>33</v>
      </c>
      <c r="BA39" s="31" t="s">
        <v>33</v>
      </c>
      <c r="BB39" s="32" t="s">
        <v>33</v>
      </c>
      <c r="BC39" s="32" t="s">
        <v>33</v>
      </c>
      <c r="BD39" s="32" t="s">
        <v>33</v>
      </c>
      <c r="BE39" s="32" t="s">
        <v>33</v>
      </c>
      <c r="BF39" s="32" t="s">
        <v>33</v>
      </c>
      <c r="BG39" s="32" t="s">
        <v>33</v>
      </c>
      <c r="BH39" s="32" t="s">
        <v>33</v>
      </c>
      <c r="BI39" s="26" t="s">
        <v>33</v>
      </c>
      <c r="BJ39" s="82"/>
      <c r="BK39" s="83"/>
      <c r="BL39" s="73"/>
      <c r="BM39" s="6"/>
      <c r="BN39" s="7"/>
      <c r="BO39" s="73"/>
      <c r="BP39" s="74"/>
      <c r="BQ39" s="227"/>
    </row>
    <row r="40" spans="3:69" s="43" customFormat="1" ht="111.75" customHeight="1" x14ac:dyDescent="0.15">
      <c r="C40" s="64">
        <v>32</v>
      </c>
      <c r="D40" s="12"/>
      <c r="E40" s="13"/>
      <c r="F40" s="15"/>
      <c r="G40" s="14" t="s">
        <v>47</v>
      </c>
      <c r="H40" s="18"/>
      <c r="I40" s="18"/>
      <c r="J40" s="12"/>
      <c r="K40" s="14" t="s">
        <v>95</v>
      </c>
      <c r="L40" s="91">
        <v>7</v>
      </c>
      <c r="M40" s="230" t="s">
        <v>32</v>
      </c>
      <c r="N40" s="47"/>
      <c r="O40" s="16"/>
      <c r="P40" s="113"/>
      <c r="Q40" s="113"/>
      <c r="R40" s="123"/>
      <c r="S40" s="16"/>
      <c r="T40" s="113"/>
      <c r="U40" s="113"/>
      <c r="V40" s="123"/>
      <c r="W40" s="16"/>
      <c r="X40" s="113"/>
      <c r="Y40" s="113"/>
      <c r="Z40" s="123"/>
      <c r="AA40" s="16"/>
      <c r="AB40" s="113"/>
      <c r="AC40" s="113"/>
      <c r="AD40" s="123"/>
      <c r="AE40" s="16"/>
      <c r="AF40" s="113"/>
      <c r="AG40" s="113"/>
      <c r="AH40" s="123"/>
      <c r="AI40" s="16"/>
      <c r="AJ40" s="113"/>
      <c r="AK40" s="113"/>
      <c r="AL40" s="123"/>
      <c r="AM40" s="16"/>
      <c r="AN40" s="113"/>
      <c r="AO40" s="113"/>
      <c r="AP40" s="123"/>
      <c r="AQ40" s="16"/>
      <c r="AR40" s="113"/>
      <c r="AS40" s="113"/>
      <c r="AT40" s="123"/>
      <c r="AU40" s="16"/>
      <c r="AV40" s="113"/>
      <c r="AW40" s="113"/>
      <c r="AX40" s="123"/>
      <c r="AY40" s="128" t="str">
        <f t="shared" si="0"/>
        <v/>
      </c>
      <c r="AZ40" s="14" t="s">
        <v>33</v>
      </c>
      <c r="BA40" s="17" t="s">
        <v>33</v>
      </c>
      <c r="BB40" s="18" t="s">
        <v>33</v>
      </c>
      <c r="BC40" s="18" t="s">
        <v>33</v>
      </c>
      <c r="BD40" s="18" t="s">
        <v>33</v>
      </c>
      <c r="BE40" s="18" t="s">
        <v>33</v>
      </c>
      <c r="BF40" s="18" t="s">
        <v>33</v>
      </c>
      <c r="BG40" s="18" t="s">
        <v>33</v>
      </c>
      <c r="BH40" s="18" t="s">
        <v>33</v>
      </c>
      <c r="BI40" s="12" t="s">
        <v>33</v>
      </c>
      <c r="BJ40" s="78"/>
      <c r="BK40" s="79"/>
      <c r="BL40" s="69"/>
      <c r="BM40" s="2"/>
      <c r="BN40" s="3"/>
      <c r="BO40" s="69"/>
      <c r="BP40" s="70"/>
      <c r="BQ40" s="225"/>
    </row>
    <row r="41" spans="3:69" s="43" customFormat="1" ht="111.75" customHeight="1" x14ac:dyDescent="0.15">
      <c r="C41" s="64">
        <v>33</v>
      </c>
      <c r="D41" s="12"/>
      <c r="E41" s="13"/>
      <c r="F41" s="15"/>
      <c r="G41" s="14" t="s">
        <v>47</v>
      </c>
      <c r="H41" s="18"/>
      <c r="I41" s="18"/>
      <c r="J41" s="12"/>
      <c r="K41" s="14" t="s">
        <v>95</v>
      </c>
      <c r="L41" s="91">
        <v>7</v>
      </c>
      <c r="M41" s="230" t="s">
        <v>32</v>
      </c>
      <c r="N41" s="47"/>
      <c r="O41" s="16"/>
      <c r="P41" s="113"/>
      <c r="Q41" s="113"/>
      <c r="R41" s="123"/>
      <c r="S41" s="16"/>
      <c r="T41" s="113"/>
      <c r="U41" s="113"/>
      <c r="V41" s="123"/>
      <c r="W41" s="16"/>
      <c r="X41" s="113"/>
      <c r="Y41" s="113"/>
      <c r="Z41" s="123"/>
      <c r="AA41" s="16"/>
      <c r="AB41" s="113"/>
      <c r="AC41" s="113"/>
      <c r="AD41" s="123"/>
      <c r="AE41" s="16"/>
      <c r="AF41" s="113"/>
      <c r="AG41" s="113"/>
      <c r="AH41" s="123"/>
      <c r="AI41" s="16"/>
      <c r="AJ41" s="113"/>
      <c r="AK41" s="113"/>
      <c r="AL41" s="123"/>
      <c r="AM41" s="16"/>
      <c r="AN41" s="113"/>
      <c r="AO41" s="113"/>
      <c r="AP41" s="123"/>
      <c r="AQ41" s="16"/>
      <c r="AR41" s="113"/>
      <c r="AS41" s="113"/>
      <c r="AT41" s="123"/>
      <c r="AU41" s="16"/>
      <c r="AV41" s="113"/>
      <c r="AW41" s="113"/>
      <c r="AX41" s="123"/>
      <c r="AY41" s="128" t="str">
        <f t="shared" si="0"/>
        <v/>
      </c>
      <c r="AZ41" s="14" t="s">
        <v>33</v>
      </c>
      <c r="BA41" s="17" t="s">
        <v>33</v>
      </c>
      <c r="BB41" s="18" t="s">
        <v>33</v>
      </c>
      <c r="BC41" s="18" t="s">
        <v>33</v>
      </c>
      <c r="BD41" s="18" t="s">
        <v>33</v>
      </c>
      <c r="BE41" s="18" t="s">
        <v>33</v>
      </c>
      <c r="BF41" s="18" t="s">
        <v>33</v>
      </c>
      <c r="BG41" s="18" t="s">
        <v>33</v>
      </c>
      <c r="BH41" s="18" t="s">
        <v>33</v>
      </c>
      <c r="BI41" s="12" t="s">
        <v>33</v>
      </c>
      <c r="BJ41" s="78"/>
      <c r="BK41" s="79"/>
      <c r="BL41" s="69"/>
      <c r="BM41" s="2"/>
      <c r="BN41" s="3"/>
      <c r="BO41" s="69"/>
      <c r="BP41" s="70"/>
      <c r="BQ41" s="225"/>
    </row>
    <row r="42" spans="3:69" s="43" customFormat="1" ht="111.75" customHeight="1" x14ac:dyDescent="0.15">
      <c r="C42" s="64">
        <v>34</v>
      </c>
      <c r="D42" s="12"/>
      <c r="E42" s="13"/>
      <c r="F42" s="15"/>
      <c r="G42" s="14" t="s">
        <v>47</v>
      </c>
      <c r="H42" s="18"/>
      <c r="I42" s="18"/>
      <c r="J42" s="12"/>
      <c r="K42" s="14" t="s">
        <v>95</v>
      </c>
      <c r="L42" s="91">
        <v>7</v>
      </c>
      <c r="M42" s="230" t="s">
        <v>32</v>
      </c>
      <c r="N42" s="47"/>
      <c r="O42" s="16"/>
      <c r="P42" s="113"/>
      <c r="Q42" s="113"/>
      <c r="R42" s="123"/>
      <c r="S42" s="16"/>
      <c r="T42" s="113"/>
      <c r="U42" s="113"/>
      <c r="V42" s="123"/>
      <c r="W42" s="16"/>
      <c r="X42" s="113"/>
      <c r="Y42" s="113"/>
      <c r="Z42" s="123"/>
      <c r="AA42" s="16"/>
      <c r="AB42" s="113"/>
      <c r="AC42" s="113"/>
      <c r="AD42" s="123"/>
      <c r="AE42" s="16"/>
      <c r="AF42" s="113"/>
      <c r="AG42" s="113"/>
      <c r="AH42" s="123"/>
      <c r="AI42" s="16"/>
      <c r="AJ42" s="113"/>
      <c r="AK42" s="113"/>
      <c r="AL42" s="123"/>
      <c r="AM42" s="16"/>
      <c r="AN42" s="113"/>
      <c r="AO42" s="113"/>
      <c r="AP42" s="123"/>
      <c r="AQ42" s="16"/>
      <c r="AR42" s="113"/>
      <c r="AS42" s="113"/>
      <c r="AT42" s="123"/>
      <c r="AU42" s="16"/>
      <c r="AV42" s="113"/>
      <c r="AW42" s="113"/>
      <c r="AX42" s="123"/>
      <c r="AY42" s="128" t="str">
        <f t="shared" si="0"/>
        <v/>
      </c>
      <c r="AZ42" s="14" t="s">
        <v>33</v>
      </c>
      <c r="BA42" s="17" t="s">
        <v>33</v>
      </c>
      <c r="BB42" s="18" t="s">
        <v>33</v>
      </c>
      <c r="BC42" s="18" t="s">
        <v>33</v>
      </c>
      <c r="BD42" s="18" t="s">
        <v>33</v>
      </c>
      <c r="BE42" s="18" t="s">
        <v>33</v>
      </c>
      <c r="BF42" s="18" t="s">
        <v>33</v>
      </c>
      <c r="BG42" s="18" t="s">
        <v>33</v>
      </c>
      <c r="BH42" s="18" t="s">
        <v>33</v>
      </c>
      <c r="BI42" s="12" t="s">
        <v>33</v>
      </c>
      <c r="BJ42" s="78"/>
      <c r="BK42" s="79"/>
      <c r="BL42" s="69"/>
      <c r="BM42" s="2"/>
      <c r="BN42" s="3"/>
      <c r="BO42" s="69"/>
      <c r="BP42" s="70"/>
      <c r="BQ42" s="225"/>
    </row>
    <row r="43" spans="3:69" s="43" customFormat="1" ht="111.75" customHeight="1" thickBot="1" x14ac:dyDescent="0.2">
      <c r="C43" s="65">
        <v>35</v>
      </c>
      <c r="D43" s="19"/>
      <c r="E43" s="20"/>
      <c r="F43" s="22"/>
      <c r="G43" s="21" t="s">
        <v>47</v>
      </c>
      <c r="H43" s="25"/>
      <c r="I43" s="25"/>
      <c r="J43" s="19"/>
      <c r="K43" s="21" t="s">
        <v>95</v>
      </c>
      <c r="L43" s="111">
        <v>7</v>
      </c>
      <c r="M43" s="231" t="s">
        <v>32</v>
      </c>
      <c r="N43" s="48"/>
      <c r="O43" s="23"/>
      <c r="P43" s="114"/>
      <c r="Q43" s="114"/>
      <c r="R43" s="124"/>
      <c r="S43" s="23"/>
      <c r="T43" s="114"/>
      <c r="U43" s="114"/>
      <c r="V43" s="124"/>
      <c r="W43" s="23"/>
      <c r="X43" s="114"/>
      <c r="Y43" s="114"/>
      <c r="Z43" s="124"/>
      <c r="AA43" s="23"/>
      <c r="AB43" s="114"/>
      <c r="AC43" s="114"/>
      <c r="AD43" s="124"/>
      <c r="AE43" s="23"/>
      <c r="AF43" s="114"/>
      <c r="AG43" s="114"/>
      <c r="AH43" s="124"/>
      <c r="AI43" s="23"/>
      <c r="AJ43" s="114"/>
      <c r="AK43" s="114"/>
      <c r="AL43" s="124"/>
      <c r="AM43" s="23"/>
      <c r="AN43" s="114"/>
      <c r="AO43" s="114"/>
      <c r="AP43" s="124"/>
      <c r="AQ43" s="23"/>
      <c r="AR43" s="114"/>
      <c r="AS43" s="114"/>
      <c r="AT43" s="124"/>
      <c r="AU43" s="23"/>
      <c r="AV43" s="114"/>
      <c r="AW43" s="114"/>
      <c r="AX43" s="124"/>
      <c r="AY43" s="129" t="str">
        <f t="shared" si="0"/>
        <v/>
      </c>
      <c r="AZ43" s="21" t="s">
        <v>33</v>
      </c>
      <c r="BA43" s="24" t="s">
        <v>33</v>
      </c>
      <c r="BB43" s="25" t="s">
        <v>33</v>
      </c>
      <c r="BC43" s="25" t="s">
        <v>33</v>
      </c>
      <c r="BD43" s="25" t="s">
        <v>33</v>
      </c>
      <c r="BE43" s="25" t="s">
        <v>33</v>
      </c>
      <c r="BF43" s="25" t="s">
        <v>33</v>
      </c>
      <c r="BG43" s="25" t="s">
        <v>33</v>
      </c>
      <c r="BH43" s="25" t="s">
        <v>33</v>
      </c>
      <c r="BI43" s="19" t="s">
        <v>33</v>
      </c>
      <c r="BJ43" s="80"/>
      <c r="BK43" s="81"/>
      <c r="BL43" s="71"/>
      <c r="BM43" s="4"/>
      <c r="BN43" s="5"/>
      <c r="BO43" s="71"/>
      <c r="BP43" s="72"/>
      <c r="BQ43" s="226"/>
    </row>
    <row r="44" spans="3:69" s="43" customFormat="1" ht="111.75" customHeight="1" thickTop="1" x14ac:dyDescent="0.15">
      <c r="C44" s="86">
        <v>36</v>
      </c>
      <c r="D44" s="87"/>
      <c r="E44" s="88"/>
      <c r="F44" s="89"/>
      <c r="G44" s="90" t="s">
        <v>47</v>
      </c>
      <c r="H44" s="91"/>
      <c r="I44" s="91"/>
      <c r="J44" s="87"/>
      <c r="K44" s="90" t="s">
        <v>95</v>
      </c>
      <c r="L44" s="32">
        <v>7</v>
      </c>
      <c r="M44" s="229" t="s">
        <v>32</v>
      </c>
      <c r="N44" s="92"/>
      <c r="O44" s="93"/>
      <c r="P44" s="116"/>
      <c r="Q44" s="116"/>
      <c r="R44" s="126"/>
      <c r="S44" s="93"/>
      <c r="T44" s="116"/>
      <c r="U44" s="116"/>
      <c r="V44" s="126"/>
      <c r="W44" s="93"/>
      <c r="X44" s="116"/>
      <c r="Y44" s="116"/>
      <c r="Z44" s="126"/>
      <c r="AA44" s="93"/>
      <c r="AB44" s="116"/>
      <c r="AC44" s="116"/>
      <c r="AD44" s="126"/>
      <c r="AE44" s="93"/>
      <c r="AF44" s="116"/>
      <c r="AG44" s="116"/>
      <c r="AH44" s="126"/>
      <c r="AI44" s="93"/>
      <c r="AJ44" s="116"/>
      <c r="AK44" s="116"/>
      <c r="AL44" s="126"/>
      <c r="AM44" s="93"/>
      <c r="AN44" s="116"/>
      <c r="AO44" s="116"/>
      <c r="AP44" s="126"/>
      <c r="AQ44" s="93"/>
      <c r="AR44" s="116"/>
      <c r="AS44" s="116"/>
      <c r="AT44" s="126"/>
      <c r="AU44" s="93"/>
      <c r="AV44" s="116"/>
      <c r="AW44" s="116"/>
      <c r="AX44" s="126"/>
      <c r="AY44" s="131" t="str">
        <f t="shared" si="0"/>
        <v/>
      </c>
      <c r="AZ44" s="90" t="s">
        <v>33</v>
      </c>
      <c r="BA44" s="94" t="s">
        <v>33</v>
      </c>
      <c r="BB44" s="91" t="s">
        <v>33</v>
      </c>
      <c r="BC44" s="91" t="s">
        <v>33</v>
      </c>
      <c r="BD44" s="91" t="s">
        <v>33</v>
      </c>
      <c r="BE44" s="91" t="s">
        <v>33</v>
      </c>
      <c r="BF44" s="91" t="s">
        <v>33</v>
      </c>
      <c r="BG44" s="91" t="s">
        <v>33</v>
      </c>
      <c r="BH44" s="91" t="s">
        <v>33</v>
      </c>
      <c r="BI44" s="87" t="s">
        <v>33</v>
      </c>
      <c r="BJ44" s="95"/>
      <c r="BK44" s="96"/>
      <c r="BL44" s="97"/>
      <c r="BM44" s="98"/>
      <c r="BN44" s="99"/>
      <c r="BO44" s="97"/>
      <c r="BP44" s="100"/>
      <c r="BQ44" s="228"/>
    </row>
    <row r="45" spans="3:69" s="43" customFormat="1" ht="111.75" customHeight="1" x14ac:dyDescent="0.15">
      <c r="C45" s="64">
        <v>37</v>
      </c>
      <c r="D45" s="12"/>
      <c r="E45" s="13"/>
      <c r="F45" s="15"/>
      <c r="G45" s="14" t="s">
        <v>47</v>
      </c>
      <c r="H45" s="18"/>
      <c r="I45" s="18"/>
      <c r="J45" s="12"/>
      <c r="K45" s="14" t="s">
        <v>95</v>
      </c>
      <c r="L45" s="91">
        <v>7</v>
      </c>
      <c r="M45" s="230" t="s">
        <v>32</v>
      </c>
      <c r="N45" s="47"/>
      <c r="O45" s="16"/>
      <c r="P45" s="113"/>
      <c r="Q45" s="113"/>
      <c r="R45" s="123"/>
      <c r="S45" s="16"/>
      <c r="T45" s="113"/>
      <c r="U45" s="113"/>
      <c r="V45" s="123"/>
      <c r="W45" s="16"/>
      <c r="X45" s="113"/>
      <c r="Y45" s="113"/>
      <c r="Z45" s="123"/>
      <c r="AA45" s="16"/>
      <c r="AB45" s="113"/>
      <c r="AC45" s="113"/>
      <c r="AD45" s="123"/>
      <c r="AE45" s="16"/>
      <c r="AF45" s="113"/>
      <c r="AG45" s="113"/>
      <c r="AH45" s="123"/>
      <c r="AI45" s="16"/>
      <c r="AJ45" s="113"/>
      <c r="AK45" s="113"/>
      <c r="AL45" s="123"/>
      <c r="AM45" s="16"/>
      <c r="AN45" s="113"/>
      <c r="AO45" s="113"/>
      <c r="AP45" s="123"/>
      <c r="AQ45" s="16"/>
      <c r="AR45" s="113"/>
      <c r="AS45" s="113"/>
      <c r="AT45" s="123"/>
      <c r="AU45" s="16"/>
      <c r="AV45" s="113"/>
      <c r="AW45" s="113"/>
      <c r="AX45" s="123"/>
      <c r="AY45" s="128" t="str">
        <f t="shared" si="0"/>
        <v/>
      </c>
      <c r="AZ45" s="14" t="s">
        <v>33</v>
      </c>
      <c r="BA45" s="17" t="s">
        <v>33</v>
      </c>
      <c r="BB45" s="18" t="s">
        <v>33</v>
      </c>
      <c r="BC45" s="18" t="s">
        <v>33</v>
      </c>
      <c r="BD45" s="18" t="s">
        <v>33</v>
      </c>
      <c r="BE45" s="18" t="s">
        <v>33</v>
      </c>
      <c r="BF45" s="18" t="s">
        <v>33</v>
      </c>
      <c r="BG45" s="18" t="s">
        <v>33</v>
      </c>
      <c r="BH45" s="18" t="s">
        <v>33</v>
      </c>
      <c r="BI45" s="12" t="s">
        <v>33</v>
      </c>
      <c r="BJ45" s="78"/>
      <c r="BK45" s="79"/>
      <c r="BL45" s="69"/>
      <c r="BM45" s="2"/>
      <c r="BN45" s="3"/>
      <c r="BO45" s="69"/>
      <c r="BP45" s="70"/>
      <c r="BQ45" s="225"/>
    </row>
    <row r="46" spans="3:69" s="43" customFormat="1" ht="111.75" customHeight="1" x14ac:dyDescent="0.15">
      <c r="C46" s="64">
        <v>38</v>
      </c>
      <c r="D46" s="12"/>
      <c r="E46" s="13"/>
      <c r="F46" s="15"/>
      <c r="G46" s="14" t="s">
        <v>47</v>
      </c>
      <c r="H46" s="18"/>
      <c r="I46" s="18"/>
      <c r="J46" s="12"/>
      <c r="K46" s="14" t="s">
        <v>95</v>
      </c>
      <c r="L46" s="91">
        <v>7</v>
      </c>
      <c r="M46" s="230" t="s">
        <v>32</v>
      </c>
      <c r="N46" s="47"/>
      <c r="O46" s="16"/>
      <c r="P46" s="113"/>
      <c r="Q46" s="113"/>
      <c r="R46" s="123"/>
      <c r="S46" s="16"/>
      <c r="T46" s="113"/>
      <c r="U46" s="113"/>
      <c r="V46" s="123"/>
      <c r="W46" s="16"/>
      <c r="X46" s="113"/>
      <c r="Y46" s="113"/>
      <c r="Z46" s="123"/>
      <c r="AA46" s="16"/>
      <c r="AB46" s="113"/>
      <c r="AC46" s="113"/>
      <c r="AD46" s="123"/>
      <c r="AE46" s="16"/>
      <c r="AF46" s="113"/>
      <c r="AG46" s="113"/>
      <c r="AH46" s="123"/>
      <c r="AI46" s="16"/>
      <c r="AJ46" s="113"/>
      <c r="AK46" s="113"/>
      <c r="AL46" s="123"/>
      <c r="AM46" s="16"/>
      <c r="AN46" s="113"/>
      <c r="AO46" s="113"/>
      <c r="AP46" s="123"/>
      <c r="AQ46" s="16"/>
      <c r="AR46" s="113"/>
      <c r="AS46" s="113"/>
      <c r="AT46" s="123"/>
      <c r="AU46" s="16"/>
      <c r="AV46" s="113"/>
      <c r="AW46" s="113"/>
      <c r="AX46" s="123"/>
      <c r="AY46" s="128" t="str">
        <f t="shared" si="0"/>
        <v/>
      </c>
      <c r="AZ46" s="14" t="s">
        <v>33</v>
      </c>
      <c r="BA46" s="17" t="s">
        <v>33</v>
      </c>
      <c r="BB46" s="18" t="s">
        <v>33</v>
      </c>
      <c r="BC46" s="18" t="s">
        <v>33</v>
      </c>
      <c r="BD46" s="18" t="s">
        <v>33</v>
      </c>
      <c r="BE46" s="18" t="s">
        <v>33</v>
      </c>
      <c r="BF46" s="18" t="s">
        <v>33</v>
      </c>
      <c r="BG46" s="18" t="s">
        <v>33</v>
      </c>
      <c r="BH46" s="18" t="s">
        <v>33</v>
      </c>
      <c r="BI46" s="12" t="s">
        <v>33</v>
      </c>
      <c r="BJ46" s="78"/>
      <c r="BK46" s="79"/>
      <c r="BL46" s="69"/>
      <c r="BM46" s="2"/>
      <c r="BN46" s="3"/>
      <c r="BO46" s="69"/>
      <c r="BP46" s="70"/>
      <c r="BQ46" s="225"/>
    </row>
    <row r="47" spans="3:69" s="43" customFormat="1" ht="111.75" customHeight="1" x14ac:dyDescent="0.15">
      <c r="C47" s="64">
        <v>39</v>
      </c>
      <c r="D47" s="12"/>
      <c r="E47" s="13"/>
      <c r="F47" s="15"/>
      <c r="G47" s="14" t="s">
        <v>47</v>
      </c>
      <c r="H47" s="18"/>
      <c r="I47" s="18"/>
      <c r="J47" s="12"/>
      <c r="K47" s="14" t="s">
        <v>95</v>
      </c>
      <c r="L47" s="91">
        <v>7</v>
      </c>
      <c r="M47" s="230" t="s">
        <v>32</v>
      </c>
      <c r="N47" s="47"/>
      <c r="O47" s="16"/>
      <c r="P47" s="113"/>
      <c r="Q47" s="113"/>
      <c r="R47" s="123"/>
      <c r="S47" s="16"/>
      <c r="T47" s="113"/>
      <c r="U47" s="113"/>
      <c r="V47" s="123"/>
      <c r="W47" s="16"/>
      <c r="X47" s="113"/>
      <c r="Y47" s="113"/>
      <c r="Z47" s="123"/>
      <c r="AA47" s="16"/>
      <c r="AB47" s="113"/>
      <c r="AC47" s="113"/>
      <c r="AD47" s="123"/>
      <c r="AE47" s="16"/>
      <c r="AF47" s="113"/>
      <c r="AG47" s="113"/>
      <c r="AH47" s="123"/>
      <c r="AI47" s="16"/>
      <c r="AJ47" s="113"/>
      <c r="AK47" s="113"/>
      <c r="AL47" s="123"/>
      <c r="AM47" s="16"/>
      <c r="AN47" s="113"/>
      <c r="AO47" s="113"/>
      <c r="AP47" s="123"/>
      <c r="AQ47" s="16"/>
      <c r="AR47" s="113"/>
      <c r="AS47" s="113"/>
      <c r="AT47" s="123"/>
      <c r="AU47" s="16"/>
      <c r="AV47" s="113"/>
      <c r="AW47" s="113"/>
      <c r="AX47" s="123"/>
      <c r="AY47" s="128" t="str">
        <f t="shared" si="0"/>
        <v/>
      </c>
      <c r="AZ47" s="14" t="s">
        <v>33</v>
      </c>
      <c r="BA47" s="17" t="s">
        <v>33</v>
      </c>
      <c r="BB47" s="18" t="s">
        <v>33</v>
      </c>
      <c r="BC47" s="18" t="s">
        <v>33</v>
      </c>
      <c r="BD47" s="18" t="s">
        <v>33</v>
      </c>
      <c r="BE47" s="18" t="s">
        <v>33</v>
      </c>
      <c r="BF47" s="18" t="s">
        <v>33</v>
      </c>
      <c r="BG47" s="18" t="s">
        <v>33</v>
      </c>
      <c r="BH47" s="18" t="s">
        <v>33</v>
      </c>
      <c r="BI47" s="12" t="s">
        <v>33</v>
      </c>
      <c r="BJ47" s="78"/>
      <c r="BK47" s="79"/>
      <c r="BL47" s="69"/>
      <c r="BM47" s="2"/>
      <c r="BN47" s="3"/>
      <c r="BO47" s="69"/>
      <c r="BP47" s="70"/>
      <c r="BQ47" s="225"/>
    </row>
    <row r="48" spans="3:69" s="43" customFormat="1" ht="111.75" customHeight="1" thickBot="1" x14ac:dyDescent="0.2">
      <c r="C48" s="65">
        <v>40</v>
      </c>
      <c r="D48" s="19"/>
      <c r="E48" s="20"/>
      <c r="F48" s="22"/>
      <c r="G48" s="21" t="s">
        <v>47</v>
      </c>
      <c r="H48" s="25"/>
      <c r="I48" s="25"/>
      <c r="J48" s="19"/>
      <c r="K48" s="21" t="s">
        <v>95</v>
      </c>
      <c r="L48" s="111">
        <v>7</v>
      </c>
      <c r="M48" s="231" t="s">
        <v>32</v>
      </c>
      <c r="N48" s="48"/>
      <c r="O48" s="23"/>
      <c r="P48" s="114"/>
      <c r="Q48" s="114"/>
      <c r="R48" s="124"/>
      <c r="S48" s="23"/>
      <c r="T48" s="114"/>
      <c r="U48" s="114"/>
      <c r="V48" s="124"/>
      <c r="W48" s="23"/>
      <c r="X48" s="114"/>
      <c r="Y48" s="114"/>
      <c r="Z48" s="124"/>
      <c r="AA48" s="23"/>
      <c r="AB48" s="114"/>
      <c r="AC48" s="114"/>
      <c r="AD48" s="124"/>
      <c r="AE48" s="23"/>
      <c r="AF48" s="114"/>
      <c r="AG48" s="114"/>
      <c r="AH48" s="124"/>
      <c r="AI48" s="23"/>
      <c r="AJ48" s="114"/>
      <c r="AK48" s="114"/>
      <c r="AL48" s="124"/>
      <c r="AM48" s="23"/>
      <c r="AN48" s="114"/>
      <c r="AO48" s="114"/>
      <c r="AP48" s="124"/>
      <c r="AQ48" s="23"/>
      <c r="AR48" s="114"/>
      <c r="AS48" s="114"/>
      <c r="AT48" s="124"/>
      <c r="AU48" s="23"/>
      <c r="AV48" s="114"/>
      <c r="AW48" s="114"/>
      <c r="AX48" s="124"/>
      <c r="AY48" s="129" t="str">
        <f t="shared" si="0"/>
        <v/>
      </c>
      <c r="AZ48" s="21" t="s">
        <v>33</v>
      </c>
      <c r="BA48" s="24" t="s">
        <v>33</v>
      </c>
      <c r="BB48" s="25" t="s">
        <v>33</v>
      </c>
      <c r="BC48" s="25" t="s">
        <v>33</v>
      </c>
      <c r="BD48" s="25" t="s">
        <v>33</v>
      </c>
      <c r="BE48" s="25" t="s">
        <v>33</v>
      </c>
      <c r="BF48" s="25" t="s">
        <v>33</v>
      </c>
      <c r="BG48" s="25" t="s">
        <v>33</v>
      </c>
      <c r="BH48" s="25" t="s">
        <v>33</v>
      </c>
      <c r="BI48" s="19" t="s">
        <v>33</v>
      </c>
      <c r="BJ48" s="80"/>
      <c r="BK48" s="81"/>
      <c r="BL48" s="71"/>
      <c r="BM48" s="4"/>
      <c r="BN48" s="5"/>
      <c r="BO48" s="71"/>
      <c r="BP48" s="72"/>
      <c r="BQ48" s="226"/>
    </row>
    <row r="49" spans="3:69" s="43" customFormat="1" ht="111.75" customHeight="1" thickTop="1" x14ac:dyDescent="0.15">
      <c r="C49" s="66">
        <v>41</v>
      </c>
      <c r="D49" s="26"/>
      <c r="E49" s="27"/>
      <c r="F49" s="29"/>
      <c r="G49" s="28" t="s">
        <v>47</v>
      </c>
      <c r="H49" s="91"/>
      <c r="I49" s="32"/>
      <c r="J49" s="26"/>
      <c r="K49" s="28" t="s">
        <v>95</v>
      </c>
      <c r="L49" s="32">
        <v>7</v>
      </c>
      <c r="M49" s="232" t="s">
        <v>32</v>
      </c>
      <c r="N49" s="49"/>
      <c r="O49" s="30"/>
      <c r="P49" s="115"/>
      <c r="Q49" s="115"/>
      <c r="R49" s="125"/>
      <c r="S49" s="30"/>
      <c r="T49" s="115"/>
      <c r="U49" s="115"/>
      <c r="V49" s="125"/>
      <c r="W49" s="30"/>
      <c r="X49" s="115"/>
      <c r="Y49" s="115"/>
      <c r="Z49" s="125"/>
      <c r="AA49" s="30"/>
      <c r="AB49" s="115"/>
      <c r="AC49" s="115"/>
      <c r="AD49" s="125"/>
      <c r="AE49" s="30"/>
      <c r="AF49" s="115"/>
      <c r="AG49" s="115"/>
      <c r="AH49" s="125"/>
      <c r="AI49" s="30"/>
      <c r="AJ49" s="115"/>
      <c r="AK49" s="115"/>
      <c r="AL49" s="125"/>
      <c r="AM49" s="30"/>
      <c r="AN49" s="115"/>
      <c r="AO49" s="115"/>
      <c r="AP49" s="125"/>
      <c r="AQ49" s="30"/>
      <c r="AR49" s="115"/>
      <c r="AS49" s="115"/>
      <c r="AT49" s="125"/>
      <c r="AU49" s="30"/>
      <c r="AV49" s="115"/>
      <c r="AW49" s="115"/>
      <c r="AX49" s="125"/>
      <c r="AY49" s="130" t="str">
        <f t="shared" si="0"/>
        <v/>
      </c>
      <c r="AZ49" s="28" t="s">
        <v>33</v>
      </c>
      <c r="BA49" s="31" t="s">
        <v>33</v>
      </c>
      <c r="BB49" s="32" t="s">
        <v>33</v>
      </c>
      <c r="BC49" s="32" t="s">
        <v>33</v>
      </c>
      <c r="BD49" s="32" t="s">
        <v>33</v>
      </c>
      <c r="BE49" s="32" t="s">
        <v>33</v>
      </c>
      <c r="BF49" s="32" t="s">
        <v>33</v>
      </c>
      <c r="BG49" s="32" t="s">
        <v>33</v>
      </c>
      <c r="BH49" s="32" t="s">
        <v>33</v>
      </c>
      <c r="BI49" s="26" t="s">
        <v>33</v>
      </c>
      <c r="BJ49" s="82"/>
      <c r="BK49" s="83"/>
      <c r="BL49" s="73"/>
      <c r="BM49" s="6"/>
      <c r="BN49" s="7"/>
      <c r="BO49" s="73"/>
      <c r="BP49" s="74"/>
      <c r="BQ49" s="227"/>
    </row>
    <row r="50" spans="3:69" s="43" customFormat="1" ht="111.75" customHeight="1" x14ac:dyDescent="0.15">
      <c r="C50" s="64">
        <v>42</v>
      </c>
      <c r="D50" s="12"/>
      <c r="E50" s="13"/>
      <c r="F50" s="15"/>
      <c r="G50" s="14" t="s">
        <v>47</v>
      </c>
      <c r="H50" s="18"/>
      <c r="I50" s="18"/>
      <c r="J50" s="12"/>
      <c r="K50" s="14" t="s">
        <v>95</v>
      </c>
      <c r="L50" s="91">
        <v>7</v>
      </c>
      <c r="M50" s="230" t="s">
        <v>32</v>
      </c>
      <c r="N50" s="47"/>
      <c r="O50" s="16"/>
      <c r="P50" s="113"/>
      <c r="Q50" s="113"/>
      <c r="R50" s="123"/>
      <c r="S50" s="16"/>
      <c r="T50" s="113"/>
      <c r="U50" s="113"/>
      <c r="V50" s="123"/>
      <c r="W50" s="16"/>
      <c r="X50" s="113"/>
      <c r="Y50" s="113"/>
      <c r="Z50" s="123"/>
      <c r="AA50" s="16"/>
      <c r="AB50" s="113"/>
      <c r="AC50" s="113"/>
      <c r="AD50" s="123"/>
      <c r="AE50" s="16"/>
      <c r="AF50" s="113"/>
      <c r="AG50" s="113"/>
      <c r="AH50" s="123"/>
      <c r="AI50" s="16"/>
      <c r="AJ50" s="113"/>
      <c r="AK50" s="113"/>
      <c r="AL50" s="123"/>
      <c r="AM50" s="16"/>
      <c r="AN50" s="113"/>
      <c r="AO50" s="113"/>
      <c r="AP50" s="123"/>
      <c r="AQ50" s="16"/>
      <c r="AR50" s="113"/>
      <c r="AS50" s="113"/>
      <c r="AT50" s="123"/>
      <c r="AU50" s="16"/>
      <c r="AV50" s="113"/>
      <c r="AW50" s="113"/>
      <c r="AX50" s="123"/>
      <c r="AY50" s="128" t="str">
        <f t="shared" si="0"/>
        <v/>
      </c>
      <c r="AZ50" s="14" t="s">
        <v>33</v>
      </c>
      <c r="BA50" s="17" t="s">
        <v>33</v>
      </c>
      <c r="BB50" s="18" t="s">
        <v>33</v>
      </c>
      <c r="BC50" s="18" t="s">
        <v>33</v>
      </c>
      <c r="BD50" s="18" t="s">
        <v>33</v>
      </c>
      <c r="BE50" s="18" t="s">
        <v>33</v>
      </c>
      <c r="BF50" s="18" t="s">
        <v>33</v>
      </c>
      <c r="BG50" s="18" t="s">
        <v>33</v>
      </c>
      <c r="BH50" s="18" t="s">
        <v>33</v>
      </c>
      <c r="BI50" s="12" t="s">
        <v>33</v>
      </c>
      <c r="BJ50" s="78"/>
      <c r="BK50" s="79"/>
      <c r="BL50" s="69"/>
      <c r="BM50" s="2"/>
      <c r="BN50" s="3"/>
      <c r="BO50" s="69"/>
      <c r="BP50" s="70"/>
      <c r="BQ50" s="225"/>
    </row>
    <row r="51" spans="3:69" s="43" customFormat="1" ht="111.75" customHeight="1" x14ac:dyDescent="0.15">
      <c r="C51" s="64">
        <v>43</v>
      </c>
      <c r="D51" s="12"/>
      <c r="E51" s="13"/>
      <c r="F51" s="15"/>
      <c r="G51" s="14" t="s">
        <v>47</v>
      </c>
      <c r="H51" s="18"/>
      <c r="I51" s="18"/>
      <c r="J51" s="12"/>
      <c r="K51" s="14" t="s">
        <v>95</v>
      </c>
      <c r="L51" s="91">
        <v>7</v>
      </c>
      <c r="M51" s="230" t="s">
        <v>32</v>
      </c>
      <c r="N51" s="47"/>
      <c r="O51" s="16"/>
      <c r="P51" s="113"/>
      <c r="Q51" s="113"/>
      <c r="R51" s="123"/>
      <c r="S51" s="16"/>
      <c r="T51" s="113"/>
      <c r="U51" s="113"/>
      <c r="V51" s="123"/>
      <c r="W51" s="16"/>
      <c r="X51" s="113"/>
      <c r="Y51" s="113"/>
      <c r="Z51" s="123"/>
      <c r="AA51" s="16"/>
      <c r="AB51" s="113"/>
      <c r="AC51" s="113"/>
      <c r="AD51" s="123"/>
      <c r="AE51" s="16"/>
      <c r="AF51" s="113"/>
      <c r="AG51" s="113"/>
      <c r="AH51" s="123"/>
      <c r="AI51" s="16"/>
      <c r="AJ51" s="113"/>
      <c r="AK51" s="113"/>
      <c r="AL51" s="123"/>
      <c r="AM51" s="16"/>
      <c r="AN51" s="113"/>
      <c r="AO51" s="113"/>
      <c r="AP51" s="123"/>
      <c r="AQ51" s="16"/>
      <c r="AR51" s="113"/>
      <c r="AS51" s="113"/>
      <c r="AT51" s="123"/>
      <c r="AU51" s="16"/>
      <c r="AV51" s="113"/>
      <c r="AW51" s="113"/>
      <c r="AX51" s="123"/>
      <c r="AY51" s="128" t="str">
        <f t="shared" si="0"/>
        <v/>
      </c>
      <c r="AZ51" s="14" t="s">
        <v>33</v>
      </c>
      <c r="BA51" s="17" t="s">
        <v>33</v>
      </c>
      <c r="BB51" s="18" t="s">
        <v>33</v>
      </c>
      <c r="BC51" s="18" t="s">
        <v>33</v>
      </c>
      <c r="BD51" s="18" t="s">
        <v>33</v>
      </c>
      <c r="BE51" s="18" t="s">
        <v>33</v>
      </c>
      <c r="BF51" s="18" t="s">
        <v>33</v>
      </c>
      <c r="BG51" s="18" t="s">
        <v>33</v>
      </c>
      <c r="BH51" s="18" t="s">
        <v>33</v>
      </c>
      <c r="BI51" s="12" t="s">
        <v>33</v>
      </c>
      <c r="BJ51" s="78"/>
      <c r="BK51" s="79"/>
      <c r="BL51" s="69"/>
      <c r="BM51" s="2"/>
      <c r="BN51" s="3"/>
      <c r="BO51" s="69"/>
      <c r="BP51" s="70"/>
      <c r="BQ51" s="225"/>
    </row>
    <row r="52" spans="3:69" s="43" customFormat="1" ht="111.75" customHeight="1" x14ac:dyDescent="0.15">
      <c r="C52" s="64">
        <v>44</v>
      </c>
      <c r="D52" s="12"/>
      <c r="E52" s="13"/>
      <c r="F52" s="15"/>
      <c r="G52" s="14" t="s">
        <v>47</v>
      </c>
      <c r="H52" s="18"/>
      <c r="I52" s="18"/>
      <c r="J52" s="12"/>
      <c r="K52" s="14" t="s">
        <v>95</v>
      </c>
      <c r="L52" s="91">
        <v>7</v>
      </c>
      <c r="M52" s="230" t="s">
        <v>32</v>
      </c>
      <c r="N52" s="47"/>
      <c r="O52" s="16"/>
      <c r="P52" s="113"/>
      <c r="Q52" s="113"/>
      <c r="R52" s="123"/>
      <c r="S52" s="16"/>
      <c r="T52" s="113"/>
      <c r="U52" s="113"/>
      <c r="V52" s="123"/>
      <c r="W52" s="16"/>
      <c r="X52" s="113"/>
      <c r="Y52" s="113"/>
      <c r="Z52" s="123"/>
      <c r="AA52" s="16"/>
      <c r="AB52" s="113"/>
      <c r="AC52" s="113"/>
      <c r="AD52" s="123"/>
      <c r="AE52" s="16"/>
      <c r="AF52" s="113"/>
      <c r="AG52" s="113"/>
      <c r="AH52" s="123"/>
      <c r="AI52" s="16"/>
      <c r="AJ52" s="113"/>
      <c r="AK52" s="113"/>
      <c r="AL52" s="123"/>
      <c r="AM52" s="16"/>
      <c r="AN52" s="113"/>
      <c r="AO52" s="113"/>
      <c r="AP52" s="123"/>
      <c r="AQ52" s="16"/>
      <c r="AR52" s="113"/>
      <c r="AS52" s="113"/>
      <c r="AT52" s="123"/>
      <c r="AU52" s="16"/>
      <c r="AV52" s="113"/>
      <c r="AW52" s="113"/>
      <c r="AX52" s="123"/>
      <c r="AY52" s="128" t="str">
        <f t="shared" si="0"/>
        <v/>
      </c>
      <c r="AZ52" s="14" t="s">
        <v>33</v>
      </c>
      <c r="BA52" s="17" t="s">
        <v>33</v>
      </c>
      <c r="BB52" s="18" t="s">
        <v>33</v>
      </c>
      <c r="BC52" s="18" t="s">
        <v>33</v>
      </c>
      <c r="BD52" s="18" t="s">
        <v>33</v>
      </c>
      <c r="BE52" s="18" t="s">
        <v>33</v>
      </c>
      <c r="BF52" s="18" t="s">
        <v>33</v>
      </c>
      <c r="BG52" s="18" t="s">
        <v>33</v>
      </c>
      <c r="BH52" s="18" t="s">
        <v>33</v>
      </c>
      <c r="BI52" s="12" t="s">
        <v>33</v>
      </c>
      <c r="BJ52" s="78"/>
      <c r="BK52" s="79"/>
      <c r="BL52" s="69"/>
      <c r="BM52" s="2"/>
      <c r="BN52" s="3"/>
      <c r="BO52" s="69"/>
      <c r="BP52" s="70"/>
      <c r="BQ52" s="225"/>
    </row>
    <row r="53" spans="3:69" s="43" customFormat="1" ht="111.75" customHeight="1" thickBot="1" x14ac:dyDescent="0.2">
      <c r="C53" s="65">
        <v>45</v>
      </c>
      <c r="D53" s="19"/>
      <c r="E53" s="20"/>
      <c r="F53" s="22"/>
      <c r="G53" s="21" t="s">
        <v>47</v>
      </c>
      <c r="H53" s="25"/>
      <c r="I53" s="25"/>
      <c r="J53" s="19"/>
      <c r="K53" s="21" t="s">
        <v>95</v>
      </c>
      <c r="L53" s="25">
        <v>7</v>
      </c>
      <c r="M53" s="231" t="s">
        <v>32</v>
      </c>
      <c r="N53" s="48"/>
      <c r="O53" s="23" t="s">
        <v>73</v>
      </c>
      <c r="P53" s="114"/>
      <c r="Q53" s="114"/>
      <c r="R53" s="124"/>
      <c r="S53" s="23"/>
      <c r="T53" s="114"/>
      <c r="U53" s="114"/>
      <c r="V53" s="124"/>
      <c r="W53" s="23"/>
      <c r="X53" s="114"/>
      <c r="Y53" s="114"/>
      <c r="Z53" s="124"/>
      <c r="AA53" s="23"/>
      <c r="AB53" s="114"/>
      <c r="AC53" s="114"/>
      <c r="AD53" s="124"/>
      <c r="AE53" s="23"/>
      <c r="AF53" s="114"/>
      <c r="AG53" s="114"/>
      <c r="AH53" s="124"/>
      <c r="AI53" s="23"/>
      <c r="AJ53" s="114"/>
      <c r="AK53" s="114"/>
      <c r="AL53" s="124"/>
      <c r="AM53" s="23"/>
      <c r="AN53" s="114"/>
      <c r="AO53" s="114"/>
      <c r="AP53" s="124"/>
      <c r="AQ53" s="23"/>
      <c r="AR53" s="114"/>
      <c r="AS53" s="114"/>
      <c r="AT53" s="124"/>
      <c r="AU53" s="23"/>
      <c r="AV53" s="114"/>
      <c r="AW53" s="114"/>
      <c r="AX53" s="124"/>
      <c r="AY53" s="129" t="str">
        <f t="shared" si="0"/>
        <v/>
      </c>
      <c r="AZ53" s="21" t="s">
        <v>33</v>
      </c>
      <c r="BA53" s="24" t="s">
        <v>33</v>
      </c>
      <c r="BB53" s="25" t="s">
        <v>33</v>
      </c>
      <c r="BC53" s="25" t="s">
        <v>33</v>
      </c>
      <c r="BD53" s="25" t="s">
        <v>33</v>
      </c>
      <c r="BE53" s="25" t="s">
        <v>33</v>
      </c>
      <c r="BF53" s="25" t="s">
        <v>33</v>
      </c>
      <c r="BG53" s="25" t="s">
        <v>33</v>
      </c>
      <c r="BH53" s="25" t="s">
        <v>33</v>
      </c>
      <c r="BI53" s="19" t="s">
        <v>33</v>
      </c>
      <c r="BJ53" s="80"/>
      <c r="BK53" s="81"/>
      <c r="BL53" s="71"/>
      <c r="BM53" s="4"/>
      <c r="BN53" s="5"/>
      <c r="BO53" s="71"/>
      <c r="BP53" s="72"/>
      <c r="BQ53" s="226"/>
    </row>
    <row r="54" spans="3:69" ht="15" thickTop="1" x14ac:dyDescent="0.15">
      <c r="F54" s="41"/>
      <c r="J54" s="40"/>
    </row>
    <row r="296" spans="5:52" ht="46.5" customHeight="1" x14ac:dyDescent="0.15">
      <c r="E296" s="472" t="s">
        <v>78</v>
      </c>
      <c r="F296" s="472"/>
      <c r="G296" s="472"/>
      <c r="H296" s="472"/>
      <c r="I296" s="472"/>
      <c r="J296" s="472"/>
      <c r="K296" s="472"/>
      <c r="L296" s="472"/>
      <c r="M296" s="472"/>
    </row>
    <row r="299" spans="5:52" ht="21" customHeight="1" x14ac:dyDescent="0.2">
      <c r="F299" s="85"/>
      <c r="G299" s="85"/>
      <c r="H299" s="85"/>
      <c r="I299" s="85"/>
      <c r="J299" s="85"/>
      <c r="K299" s="85"/>
      <c r="L299" s="85"/>
    </row>
    <row r="302" spans="5:52" ht="22.5" customHeight="1" x14ac:dyDescent="0.15">
      <c r="F302" s="40" t="s">
        <v>26</v>
      </c>
      <c r="G302" s="40" t="s">
        <v>29</v>
      </c>
      <c r="H302" s="40" t="s">
        <v>35</v>
      </c>
      <c r="I302" s="41" t="s">
        <v>36</v>
      </c>
      <c r="J302" s="39" t="s">
        <v>37</v>
      </c>
      <c r="L302" s="40" t="s">
        <v>29</v>
      </c>
    </row>
    <row r="303" spans="5:52" ht="22.5" customHeight="1" x14ac:dyDescent="0.2">
      <c r="F303" s="40" t="s">
        <v>95</v>
      </c>
      <c r="G303" s="40">
        <f>H8-3</f>
        <v>18</v>
      </c>
      <c r="H303" s="40">
        <v>1</v>
      </c>
      <c r="I303" s="50">
        <v>1</v>
      </c>
      <c r="J303" s="39" t="s">
        <v>38</v>
      </c>
      <c r="L303" s="40" t="s">
        <v>96</v>
      </c>
      <c r="M303" s="40" t="s">
        <v>39</v>
      </c>
      <c r="AZ303" s="40" t="s">
        <v>40</v>
      </c>
    </row>
    <row r="304" spans="5:52" ht="22.5" customHeight="1" x14ac:dyDescent="0.2">
      <c r="F304" s="40" t="s">
        <v>48</v>
      </c>
      <c r="G304" s="40">
        <f>G303+1</f>
        <v>19</v>
      </c>
      <c r="H304" s="40">
        <v>2</v>
      </c>
      <c r="I304" s="50">
        <v>2</v>
      </c>
      <c r="J304" s="39" t="s">
        <v>41</v>
      </c>
      <c r="L304" s="40">
        <v>2</v>
      </c>
      <c r="M304" s="40" t="s">
        <v>42</v>
      </c>
      <c r="S304" s="42">
        <v>1</v>
      </c>
      <c r="T304" s="42" t="s">
        <v>136</v>
      </c>
      <c r="AZ304" s="40" t="s">
        <v>43</v>
      </c>
    </row>
    <row r="305" spans="7:20" ht="22.5" customHeight="1" x14ac:dyDescent="0.2">
      <c r="G305" s="40">
        <f t="shared" ref="G305:G310" si="1">G304+1</f>
        <v>20</v>
      </c>
      <c r="H305" s="40">
        <v>3</v>
      </c>
      <c r="I305" s="50">
        <v>3</v>
      </c>
      <c r="L305" s="40">
        <v>3</v>
      </c>
      <c r="S305" s="42">
        <v>2</v>
      </c>
      <c r="T305" s="42" t="s">
        <v>92</v>
      </c>
    </row>
    <row r="306" spans="7:20" ht="22.5" customHeight="1" x14ac:dyDescent="0.2">
      <c r="G306" s="40">
        <f t="shared" si="1"/>
        <v>21</v>
      </c>
      <c r="H306" s="40">
        <v>4</v>
      </c>
      <c r="I306" s="50">
        <v>4</v>
      </c>
      <c r="L306" s="40">
        <v>4</v>
      </c>
      <c r="S306" s="42">
        <v>3</v>
      </c>
      <c r="T306" s="42" t="s">
        <v>138</v>
      </c>
    </row>
    <row r="307" spans="7:20" ht="22.5" customHeight="1" x14ac:dyDescent="0.2">
      <c r="G307" s="40">
        <f t="shared" si="1"/>
        <v>22</v>
      </c>
      <c r="H307" s="40">
        <v>5</v>
      </c>
      <c r="I307" s="50">
        <v>5</v>
      </c>
      <c r="L307" s="40">
        <v>5</v>
      </c>
      <c r="S307" s="42">
        <v>4</v>
      </c>
    </row>
    <row r="308" spans="7:20" ht="22.5" customHeight="1" x14ac:dyDescent="0.2">
      <c r="G308" s="40">
        <f t="shared" si="1"/>
        <v>23</v>
      </c>
      <c r="H308" s="40">
        <v>6</v>
      </c>
      <c r="I308" s="50">
        <v>6</v>
      </c>
      <c r="L308" s="40">
        <v>6</v>
      </c>
      <c r="S308" s="42">
        <v>5</v>
      </c>
    </row>
    <row r="309" spans="7:20" ht="22.5" customHeight="1" x14ac:dyDescent="0.2">
      <c r="G309" s="40">
        <f t="shared" si="1"/>
        <v>24</v>
      </c>
      <c r="H309" s="40">
        <v>7</v>
      </c>
      <c r="I309" s="50">
        <v>7</v>
      </c>
      <c r="L309" s="40">
        <v>7</v>
      </c>
    </row>
    <row r="310" spans="7:20" ht="22.5" customHeight="1" x14ac:dyDescent="0.2">
      <c r="G310" s="40">
        <f t="shared" si="1"/>
        <v>25</v>
      </c>
      <c r="H310" s="40">
        <v>8</v>
      </c>
      <c r="I310" s="50">
        <v>8</v>
      </c>
    </row>
    <row r="311" spans="7:20" ht="22.5" customHeight="1" x14ac:dyDescent="0.2">
      <c r="H311" s="40">
        <v>9</v>
      </c>
      <c r="I311" s="50">
        <v>9</v>
      </c>
    </row>
    <row r="312" spans="7:20" ht="22.5" customHeight="1" x14ac:dyDescent="0.2">
      <c r="H312" s="40">
        <v>10</v>
      </c>
      <c r="I312" s="50">
        <v>10</v>
      </c>
    </row>
    <row r="313" spans="7:20" ht="22.5" customHeight="1" x14ac:dyDescent="0.2">
      <c r="H313" s="40">
        <v>11</v>
      </c>
      <c r="I313" s="50">
        <v>11</v>
      </c>
    </row>
    <row r="314" spans="7:20" ht="22.5" customHeight="1" x14ac:dyDescent="0.2">
      <c r="H314" s="40">
        <v>12</v>
      </c>
      <c r="I314" s="50">
        <v>12</v>
      </c>
    </row>
    <row r="315" spans="7:20" ht="22.5" customHeight="1" x14ac:dyDescent="0.2">
      <c r="I315" s="50">
        <v>13</v>
      </c>
    </row>
    <row r="316" spans="7:20" ht="22.5" customHeight="1" x14ac:dyDescent="0.2">
      <c r="I316" s="50">
        <v>14</v>
      </c>
    </row>
    <row r="317" spans="7:20" ht="22.5" customHeight="1" x14ac:dyDescent="0.2">
      <c r="I317" s="50">
        <v>15</v>
      </c>
    </row>
    <row r="318" spans="7:20" ht="22.5" customHeight="1" x14ac:dyDescent="0.2">
      <c r="I318" s="50">
        <v>16</v>
      </c>
    </row>
    <row r="319" spans="7:20" ht="22.5" customHeight="1" x14ac:dyDescent="0.2">
      <c r="I319" s="50">
        <v>17</v>
      </c>
    </row>
    <row r="320" spans="7:20" ht="22.5" customHeight="1" x14ac:dyDescent="0.2">
      <c r="I320" s="50">
        <v>18</v>
      </c>
    </row>
    <row r="321" spans="9:9" ht="22.5" customHeight="1" x14ac:dyDescent="0.2">
      <c r="I321" s="50">
        <v>19</v>
      </c>
    </row>
    <row r="322" spans="9:9" ht="22.5" customHeight="1" x14ac:dyDescent="0.2">
      <c r="I322" s="50">
        <v>20</v>
      </c>
    </row>
    <row r="323" spans="9:9" ht="22.5" customHeight="1" x14ac:dyDescent="0.2">
      <c r="I323" s="50">
        <v>21</v>
      </c>
    </row>
    <row r="324" spans="9:9" ht="22.5" customHeight="1" x14ac:dyDescent="0.2">
      <c r="I324" s="50">
        <v>22</v>
      </c>
    </row>
    <row r="325" spans="9:9" ht="22.5" customHeight="1" x14ac:dyDescent="0.2">
      <c r="I325" s="50">
        <v>23</v>
      </c>
    </row>
    <row r="326" spans="9:9" ht="22.5" customHeight="1" x14ac:dyDescent="0.2">
      <c r="I326" s="50">
        <v>24</v>
      </c>
    </row>
    <row r="327" spans="9:9" ht="22.5" customHeight="1" x14ac:dyDescent="0.2">
      <c r="I327" s="50">
        <v>25</v>
      </c>
    </row>
    <row r="328" spans="9:9" ht="22.5" customHeight="1" x14ac:dyDescent="0.2">
      <c r="I328" s="50">
        <v>26</v>
      </c>
    </row>
    <row r="329" spans="9:9" ht="22.5" customHeight="1" x14ac:dyDescent="0.2">
      <c r="I329" s="50">
        <v>27</v>
      </c>
    </row>
    <row r="330" spans="9:9" ht="22.5" customHeight="1" x14ac:dyDescent="0.2">
      <c r="I330" s="50">
        <v>28</v>
      </c>
    </row>
    <row r="331" spans="9:9" ht="22.5" customHeight="1" x14ac:dyDescent="0.2">
      <c r="I331" s="50">
        <v>29</v>
      </c>
    </row>
    <row r="332" spans="9:9" ht="22.5" customHeight="1" x14ac:dyDescent="0.2">
      <c r="I332" s="50">
        <v>30</v>
      </c>
    </row>
    <row r="333" spans="9:9" ht="22.5" customHeight="1" x14ac:dyDescent="0.2">
      <c r="I333" s="50">
        <v>31</v>
      </c>
    </row>
  </sheetData>
  <mergeCells count="40">
    <mergeCell ref="AU6:AX6"/>
    <mergeCell ref="BH6:BH7"/>
    <mergeCell ref="BF6:BF7"/>
    <mergeCell ref="E296:M296"/>
    <mergeCell ref="G5:J6"/>
    <mergeCell ref="K5:M6"/>
    <mergeCell ref="BE6:BE7"/>
    <mergeCell ref="BD6:BD7"/>
    <mergeCell ref="BC6:BC7"/>
    <mergeCell ref="BQ5:BQ7"/>
    <mergeCell ref="O6:R6"/>
    <mergeCell ref="S6:V6"/>
    <mergeCell ref="W6:Z6"/>
    <mergeCell ref="AA6:AD6"/>
    <mergeCell ref="AE6:AH6"/>
    <mergeCell ref="BB6:BB7"/>
    <mergeCell ref="BA6:BA7"/>
    <mergeCell ref="AZ6:AZ7"/>
    <mergeCell ref="AY6:AY7"/>
    <mergeCell ref="AI6:AL6"/>
    <mergeCell ref="AM6:AP6"/>
    <mergeCell ref="AQ6:AT6"/>
    <mergeCell ref="BP5:BP7"/>
    <mergeCell ref="O5:AY5"/>
    <mergeCell ref="AZ5:BI5"/>
    <mergeCell ref="BO6:BO7"/>
    <mergeCell ref="BM5:BM7"/>
    <mergeCell ref="BJ6:BJ7"/>
    <mergeCell ref="BG6:BG7"/>
    <mergeCell ref="BK6:BK7"/>
    <mergeCell ref="BL6:BL7"/>
    <mergeCell ref="BN6:BN7"/>
    <mergeCell ref="BJ5:BL5"/>
    <mergeCell ref="BN5:BO5"/>
    <mergeCell ref="BI6:BI7"/>
    <mergeCell ref="C5:C7"/>
    <mergeCell ref="D5:D7"/>
    <mergeCell ref="E5:E7"/>
    <mergeCell ref="N5:N7"/>
    <mergeCell ref="F5:F7"/>
  </mergeCells>
  <phoneticPr fontId="1"/>
  <conditionalFormatting sqref="O9:S53 W9:W53 AA9:AA53 AE9:AE53 AI9:AI53 AM9:AM53 AQ9:AQ53 AU9:AU53">
    <cfRule type="cellIs" dxfId="17" priority="17" stopIfTrue="1" operator="equal">
      <formula>"空欄"</formula>
    </cfRule>
  </conditionalFormatting>
  <conditionalFormatting sqref="O8:S8 W8 AA8 AE8 AI8 AM8 AQ8 AU8">
    <cfRule type="cellIs" dxfId="16" priority="18" stopIfTrue="1" operator="equal">
      <formula>"空欄"</formula>
    </cfRule>
  </conditionalFormatting>
  <conditionalFormatting sqref="T9:V53">
    <cfRule type="cellIs" dxfId="15" priority="15" stopIfTrue="1" operator="equal">
      <formula>"空欄"</formula>
    </cfRule>
  </conditionalFormatting>
  <conditionalFormatting sqref="X9:Z53">
    <cfRule type="cellIs" dxfId="14" priority="13" stopIfTrue="1" operator="equal">
      <formula>"空欄"</formula>
    </cfRule>
  </conditionalFormatting>
  <conditionalFormatting sqref="T8:V8">
    <cfRule type="cellIs" dxfId="13" priority="16" stopIfTrue="1" operator="equal">
      <formula>"空欄"</formula>
    </cfRule>
  </conditionalFormatting>
  <conditionalFormatting sqref="AB9:AD53">
    <cfRule type="cellIs" dxfId="12" priority="11" stopIfTrue="1" operator="equal">
      <formula>"空欄"</formula>
    </cfRule>
  </conditionalFormatting>
  <conditionalFormatting sqref="X8:Z8">
    <cfRule type="cellIs" dxfId="11" priority="14" stopIfTrue="1" operator="equal">
      <formula>"空欄"</formula>
    </cfRule>
  </conditionalFormatting>
  <conditionalFormatting sqref="AF9:AH53">
    <cfRule type="cellIs" dxfId="10" priority="9" stopIfTrue="1" operator="equal">
      <formula>"空欄"</formula>
    </cfRule>
  </conditionalFormatting>
  <conditionalFormatting sqref="AB8:AD8">
    <cfRule type="cellIs" dxfId="9" priority="12" stopIfTrue="1" operator="equal">
      <formula>"空欄"</formula>
    </cfRule>
  </conditionalFormatting>
  <conditionalFormatting sqref="AJ9:AL53">
    <cfRule type="cellIs" dxfId="8" priority="7" stopIfTrue="1" operator="equal">
      <formula>"空欄"</formula>
    </cfRule>
  </conditionalFormatting>
  <conditionalFormatting sqref="AF8:AH8">
    <cfRule type="cellIs" dxfId="7" priority="10" stopIfTrue="1" operator="equal">
      <formula>"空欄"</formula>
    </cfRule>
  </conditionalFormatting>
  <conditionalFormatting sqref="AN9:AP53">
    <cfRule type="cellIs" dxfId="6" priority="5" stopIfTrue="1" operator="equal">
      <formula>"空欄"</formula>
    </cfRule>
  </conditionalFormatting>
  <conditionalFormatting sqref="AJ8:AL8">
    <cfRule type="cellIs" dxfId="5" priority="8" stopIfTrue="1" operator="equal">
      <formula>"空欄"</formula>
    </cfRule>
  </conditionalFormatting>
  <conditionalFormatting sqref="AR9:AT53">
    <cfRule type="cellIs" dxfId="4" priority="3" stopIfTrue="1" operator="equal">
      <formula>"空欄"</formula>
    </cfRule>
  </conditionalFormatting>
  <conditionalFormatting sqref="AN8:AP8">
    <cfRule type="cellIs" dxfId="3" priority="6" stopIfTrue="1" operator="equal">
      <formula>"空欄"</formula>
    </cfRule>
  </conditionalFormatting>
  <conditionalFormatting sqref="AR8:AT8">
    <cfRule type="cellIs" dxfId="2" priority="4" stopIfTrue="1" operator="equal">
      <formula>"空欄"</formula>
    </cfRule>
  </conditionalFormatting>
  <conditionalFormatting sqref="AV9:AX53">
    <cfRule type="cellIs" dxfId="1" priority="1" stopIfTrue="1" operator="equal">
      <formula>"空欄"</formula>
    </cfRule>
  </conditionalFormatting>
  <conditionalFormatting sqref="AV8:AX8">
    <cfRule type="cellIs" dxfId="0" priority="2" stopIfTrue="1" operator="equal">
      <formula>"空欄"</formula>
    </cfRule>
  </conditionalFormatting>
  <dataValidations count="12">
    <dataValidation imeMode="halfAlpha" allowBlank="1" showInputMessage="1" showErrorMessage="1" sqref="BN9:BN53" xr:uid="{00000000-0002-0000-0100-000000000000}"/>
    <dataValidation imeMode="hiragana" allowBlank="1" showInputMessage="1" showErrorMessage="1" sqref="C9:E53 D8 BJ9:BM53 BO9:BQ53" xr:uid="{00000000-0002-0000-0100-000001000000}"/>
    <dataValidation type="list" imeMode="hiragana" allowBlank="1" showInputMessage="1" showErrorMessage="1" error="平成か昭和を選択もしくは入力してください。" sqref="K8:K53 G8:G53" xr:uid="{00000000-0002-0000-0100-000002000000}">
      <formula1>$F$303:$F$304</formula1>
    </dataValidation>
    <dataValidation type="list" imeMode="halfAlpha" allowBlank="1" showInputMessage="1" showErrorMessage="1" error="誕生月を選択もしくは入力してください。" sqref="I8:I53" xr:uid="{00000000-0002-0000-0100-000003000000}">
      <formula1>$H$303:$H$314</formula1>
    </dataValidation>
    <dataValidation type="list" imeMode="halfAlpha" allowBlank="1" showInputMessage="1" showErrorMessage="1" error="誕生の日を選択もしくは入力してください。" sqref="J8:J53" xr:uid="{00000000-0002-0000-0100-000004000000}">
      <formula1>$I$303:$I$333</formula1>
    </dataValidation>
    <dataValidation type="list" imeMode="hiragana" allowBlank="1" showInputMessage="1" showErrorMessage="1" error="男か女かを入力してください。" sqref="F8:F53" xr:uid="{00000000-0002-0000-0100-000005000000}">
      <formula1>$J$303:$J$304</formula1>
    </dataValidation>
    <dataValidation type="list" imeMode="hiragana" allowBlank="1" showInputMessage="1" showErrorMessage="1" error="適切な語句を入力してください。" sqref="M8:M53" xr:uid="{00000000-0002-0000-0100-000006000000}">
      <formula1>$M$303:$M$304</formula1>
    </dataValidation>
    <dataValidation type="list" imeMode="halfAlpha" allowBlank="1" showInputMessage="1" showErrorMessage="1" error="適切な語句を入力してください。" sqref="O8:O53 S8:S53 W8:W53 AA8:AA53 AE8:AE53 AI8:AI53 AM8:AM53 AQ8:AQ53 AU8:AU53" xr:uid="{00000000-0002-0000-0100-000007000000}">
      <formula1>$S$303:$S$308</formula1>
    </dataValidation>
    <dataValidation type="list" imeMode="hiragana" showInputMessage="1" showErrorMessage="1" error="適切な語句を入力してください。" sqref="AZ8:BI53" xr:uid="{00000000-0002-0000-0100-000008000000}">
      <formula1>$AZ$303:$AZ$304</formula1>
    </dataValidation>
    <dataValidation type="list" imeMode="halfAlpha" allowBlank="1" showInputMessage="1" showErrorMessage="1" error="年数を選択もしくは入力してください。" sqref="H8:H53" xr:uid="{00000000-0002-0000-0100-000009000000}">
      <formula1>$G$303:$G$310</formula1>
    </dataValidation>
    <dataValidation type="list" imeMode="halfAlpha" allowBlank="1" showInputMessage="1" showErrorMessage="1" error="年数を選択もしくは入力してください。" sqref="L8:L53" xr:uid="{00000000-0002-0000-0100-00000A000000}">
      <formula1>$L$303:$L$309</formula1>
    </dataValidation>
    <dataValidation type="list" imeMode="halfAlpha" allowBlank="1" showInputMessage="1" showErrorMessage="1" error="適切な語句を入力してください。" sqref="P8:R53 T8:V53 X8:Z53 AB8:AD53 AF8:AH53 AJ8:AL53 AN8:AP53 AR8:AT53 AV8:AX53" xr:uid="{00000000-0002-0000-0100-00000B000000}">
      <formula1>$T$303:$T$306</formula1>
    </dataValidation>
  </dataValidations>
  <printOptions horizontalCentered="1"/>
  <pageMargins left="0" right="0" top="0.39370078740157483" bottom="0.39370078740157483" header="0.51181102362204722" footer="0.51181102362204722"/>
  <pageSetup paperSize="8" scale="40" fitToHeight="0" orientation="landscape" horizontalDpi="300" verticalDpi="300" r:id="rId1"/>
  <headerFooter alignWithMargins="0"/>
  <rowBreaks count="2" manualBreakCount="2">
    <brk id="23" min="1" max="67" man="1"/>
    <brk id="38" min="1" max="67" man="1"/>
  </row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3</vt:i4>
      </vt:variant>
    </vt:vector>
  </HeadingPairs>
  <TitlesOfParts>
    <vt:vector size="5" baseType="lpstr">
      <vt:lpstr>①初期設定・調査書出力 シート</vt:lpstr>
      <vt:lpstr>②個人データ入力シート</vt:lpstr>
      <vt:lpstr>'①初期設定・調査書出力 シート'!Print_Area</vt:lpstr>
      <vt:lpstr>②個人データ入力シート!Print_Area</vt:lpstr>
      <vt:lpstr>②個人データ入力シート!Print_Titles</vt:lpstr>
    </vt:vector>
  </TitlesOfParts>
  <Company>佐賀県私立高等学校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調査書私学</dc:title>
  <dc:creator>統一調査書作成委員会</dc:creator>
  <cp:lastModifiedBy>Administrator</cp:lastModifiedBy>
  <cp:lastPrinted>2023-01-25T00:55:00Z</cp:lastPrinted>
  <dcterms:created xsi:type="dcterms:W3CDTF">2004-05-27T07:30:43Z</dcterms:created>
  <dcterms:modified xsi:type="dcterms:W3CDTF">2024-08-19T01:36:31Z</dcterms:modified>
</cp:coreProperties>
</file>